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תמיכה 2018\כללי\"/>
    </mc:Choice>
  </mc:AlternateContent>
  <xr:revisionPtr revIDLastSave="0" documentId="13_ncr:1_{597E54A7-E43A-4F1C-9CBD-7E26437E9FA2}" xr6:coauthVersionLast="43" xr6:coauthVersionMax="43" xr10:uidLastSave="{00000000-0000-0000-0000-000000000000}"/>
  <bookViews>
    <workbookView xWindow="-120" yWindow="-120" windowWidth="29040" windowHeight="15840" xr2:uid="{9918D681-9046-404F-AB83-8FCC2EC76149}"/>
  </bookViews>
  <sheets>
    <sheet name="תמיכות כללי  סופי " sheetId="2" r:id="rId1"/>
  </sheets>
  <externalReferences>
    <externalReference r:id="rId2"/>
  </externalReferences>
  <definedNames>
    <definedName name="_xlnm._FilterDatabase" localSheetId="0" hidden="1">'תמיכות כללי  סופי '!$B$6:$BX$30</definedName>
    <definedName name="_xlnm.Print_Area" localSheetId="0">'תמיכות כללי  סופי '!$A$1:$F$55</definedName>
    <definedName name="_xlnm.Print_Titles" localSheetId="0">'תמיכות כללי  סופי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E36" i="2"/>
  <c r="AV35" i="2"/>
  <c r="AV34" i="2"/>
  <c r="AV33" i="2"/>
  <c r="BS29" i="2"/>
  <c r="BR29" i="2"/>
  <c r="BQ29" i="2"/>
  <c r="BP29" i="2"/>
  <c r="BO29" i="2"/>
  <c r="BM29" i="2"/>
  <c r="BK29" i="2"/>
  <c r="BI29" i="2"/>
  <c r="BH29" i="2"/>
  <c r="AZ29" i="2"/>
  <c r="BN29" i="2" s="1"/>
  <c r="AV29" i="2"/>
  <c r="BJ29" i="2" s="1"/>
  <c r="BS28" i="2"/>
  <c r="BR28" i="2"/>
  <c r="BQ28" i="2"/>
  <c r="BP28" i="2"/>
  <c r="BO28" i="2"/>
  <c r="BM28" i="2"/>
  <c r="BK28" i="2"/>
  <c r="BI28" i="2"/>
  <c r="BH28" i="2"/>
  <c r="AZ28" i="2"/>
  <c r="BL28" i="2" s="1"/>
  <c r="AV28" i="2"/>
  <c r="BJ28" i="2" s="1"/>
  <c r="BS27" i="2"/>
  <c r="BR27" i="2"/>
  <c r="BQ27" i="2"/>
  <c r="BP27" i="2"/>
  <c r="BO27" i="2"/>
  <c r="BM27" i="2"/>
  <c r="BK27" i="2"/>
  <c r="BI27" i="2"/>
  <c r="BH27" i="2"/>
  <c r="AZ27" i="2"/>
  <c r="BL27" i="2" s="1"/>
  <c r="AV27" i="2"/>
  <c r="BJ27" i="2" s="1"/>
  <c r="BS26" i="2"/>
  <c r="BR26" i="2"/>
  <c r="BQ26" i="2"/>
  <c r="BP26" i="2"/>
  <c r="BO26" i="2"/>
  <c r="BM26" i="2"/>
  <c r="BK26" i="2"/>
  <c r="BI26" i="2"/>
  <c r="BH26" i="2"/>
  <c r="AZ26" i="2"/>
  <c r="BL26" i="2" s="1"/>
  <c r="AV26" i="2"/>
  <c r="BJ26" i="2" s="1"/>
  <c r="BS25" i="2"/>
  <c r="BR25" i="2"/>
  <c r="BQ25" i="2"/>
  <c r="BP25" i="2"/>
  <c r="BO25" i="2"/>
  <c r="BM25" i="2"/>
  <c r="BK25" i="2"/>
  <c r="BI25" i="2"/>
  <c r="BH25" i="2"/>
  <c r="AZ25" i="2"/>
  <c r="BN25" i="2" s="1"/>
  <c r="AV25" i="2"/>
  <c r="BJ25" i="2" s="1"/>
  <c r="BS24" i="2"/>
  <c r="BR24" i="2"/>
  <c r="BQ24" i="2"/>
  <c r="BP24" i="2"/>
  <c r="BO24" i="2"/>
  <c r="BM24" i="2"/>
  <c r="BK24" i="2"/>
  <c r="BI24" i="2"/>
  <c r="BH24" i="2"/>
  <c r="AZ24" i="2"/>
  <c r="BN24" i="2" s="1"/>
  <c r="AV24" i="2"/>
  <c r="BS23" i="2"/>
  <c r="BR23" i="2"/>
  <c r="BQ23" i="2"/>
  <c r="BP23" i="2"/>
  <c r="BO23" i="2"/>
  <c r="BM23" i="2"/>
  <c r="BK23" i="2"/>
  <c r="BI23" i="2"/>
  <c r="BH23" i="2"/>
  <c r="AZ23" i="2"/>
  <c r="BN23" i="2" s="1"/>
  <c r="AV23" i="2"/>
  <c r="BJ23" i="2" s="1"/>
  <c r="BS22" i="2"/>
  <c r="BR22" i="2"/>
  <c r="BQ22" i="2"/>
  <c r="BP22" i="2"/>
  <c r="BO22" i="2"/>
  <c r="BM22" i="2"/>
  <c r="BK22" i="2"/>
  <c r="BI22" i="2"/>
  <c r="BH22" i="2"/>
  <c r="AZ22" i="2"/>
  <c r="BL22" i="2" s="1"/>
  <c r="AV22" i="2"/>
  <c r="BJ22" i="2" s="1"/>
  <c r="BS21" i="2"/>
  <c r="BR21" i="2"/>
  <c r="BQ21" i="2"/>
  <c r="BP21" i="2"/>
  <c r="BO21" i="2"/>
  <c r="BM21" i="2"/>
  <c r="BK21" i="2"/>
  <c r="BI21" i="2"/>
  <c r="BH21" i="2"/>
  <c r="AZ21" i="2"/>
  <c r="BL21" i="2" s="1"/>
  <c r="AV21" i="2"/>
  <c r="BJ21" i="2" s="1"/>
  <c r="BS20" i="2"/>
  <c r="BR20" i="2"/>
  <c r="BQ20" i="2"/>
  <c r="BP20" i="2"/>
  <c r="BO20" i="2"/>
  <c r="BM20" i="2"/>
  <c r="BK20" i="2"/>
  <c r="BI20" i="2"/>
  <c r="BH20" i="2"/>
  <c r="AZ20" i="2"/>
  <c r="BN20" i="2" s="1"/>
  <c r="AV20" i="2"/>
  <c r="BJ20" i="2" s="1"/>
  <c r="BS19" i="2"/>
  <c r="BR19" i="2"/>
  <c r="BQ19" i="2"/>
  <c r="BP19" i="2"/>
  <c r="BO19" i="2"/>
  <c r="BM19" i="2"/>
  <c r="BK19" i="2"/>
  <c r="BI19" i="2"/>
  <c r="BH19" i="2"/>
  <c r="AZ19" i="2"/>
  <c r="BL19" i="2" s="1"/>
  <c r="AV19" i="2"/>
  <c r="BJ19" i="2" s="1"/>
  <c r="B33" i="2"/>
  <c r="B34" i="2" s="1"/>
  <c r="B35" i="2" s="1"/>
  <c r="BS18" i="2"/>
  <c r="BR18" i="2"/>
  <c r="BQ18" i="2"/>
  <c r="BP18" i="2"/>
  <c r="BO18" i="2"/>
  <c r="BM18" i="2"/>
  <c r="BK18" i="2"/>
  <c r="BI18" i="2"/>
  <c r="BH18" i="2"/>
  <c r="AZ18" i="2"/>
  <c r="BL18" i="2" s="1"/>
  <c r="AV18" i="2"/>
  <c r="BJ18" i="2" s="1"/>
  <c r="BS17" i="2"/>
  <c r="BR17" i="2"/>
  <c r="BQ17" i="2"/>
  <c r="BP17" i="2"/>
  <c r="BO17" i="2"/>
  <c r="BM17" i="2"/>
  <c r="BK17" i="2"/>
  <c r="BI17" i="2"/>
  <c r="BH17" i="2"/>
  <c r="AZ17" i="2"/>
  <c r="BL17" i="2" s="1"/>
  <c r="AV17" i="2"/>
  <c r="BJ17" i="2" s="1"/>
  <c r="BS16" i="2"/>
  <c r="BR16" i="2"/>
  <c r="BQ16" i="2"/>
  <c r="BP16" i="2"/>
  <c r="BO16" i="2"/>
  <c r="BM16" i="2"/>
  <c r="BK16" i="2"/>
  <c r="BI16" i="2"/>
  <c r="BH16" i="2"/>
  <c r="AZ16" i="2"/>
  <c r="BL16" i="2" s="1"/>
  <c r="AV16" i="2"/>
  <c r="BJ16" i="2" s="1"/>
  <c r="BS15" i="2"/>
  <c r="BR15" i="2"/>
  <c r="BQ15" i="2"/>
  <c r="BP15" i="2"/>
  <c r="BO15" i="2"/>
  <c r="BM15" i="2"/>
  <c r="BK15" i="2"/>
  <c r="BI15" i="2"/>
  <c r="BH15" i="2"/>
  <c r="AZ15" i="2"/>
  <c r="BL15" i="2" s="1"/>
  <c r="AV15" i="2"/>
  <c r="BJ15" i="2" s="1"/>
  <c r="BS14" i="2"/>
  <c r="BR14" i="2"/>
  <c r="BQ14" i="2"/>
  <c r="BP14" i="2"/>
  <c r="BO14" i="2"/>
  <c r="BM14" i="2"/>
  <c r="BK14" i="2"/>
  <c r="BI14" i="2"/>
  <c r="BH14" i="2"/>
  <c r="AZ14" i="2"/>
  <c r="BL14" i="2" s="1"/>
  <c r="AV14" i="2"/>
  <c r="BJ14" i="2" s="1"/>
  <c r="BS13" i="2"/>
  <c r="BR13" i="2"/>
  <c r="BQ13" i="2"/>
  <c r="BP13" i="2"/>
  <c r="BO13" i="2"/>
  <c r="BM13" i="2"/>
  <c r="BK13" i="2"/>
  <c r="BI13" i="2"/>
  <c r="BH13" i="2"/>
  <c r="AZ13" i="2"/>
  <c r="BL13" i="2" s="1"/>
  <c r="AV13" i="2"/>
  <c r="BJ13" i="2" s="1"/>
  <c r="BS12" i="2"/>
  <c r="BR12" i="2"/>
  <c r="BQ12" i="2"/>
  <c r="BP12" i="2"/>
  <c r="BO12" i="2"/>
  <c r="BM12" i="2"/>
  <c r="BK12" i="2"/>
  <c r="BI12" i="2"/>
  <c r="BH12" i="2"/>
  <c r="AZ12" i="2"/>
  <c r="BL12" i="2" s="1"/>
  <c r="AV12" i="2"/>
  <c r="BJ12" i="2" s="1"/>
  <c r="BS11" i="2"/>
  <c r="BR11" i="2"/>
  <c r="BQ11" i="2"/>
  <c r="BP11" i="2"/>
  <c r="BO11" i="2"/>
  <c r="BM11" i="2"/>
  <c r="BK11" i="2"/>
  <c r="BI11" i="2"/>
  <c r="BH11" i="2"/>
  <c r="AZ11" i="2"/>
  <c r="BL11" i="2" s="1"/>
  <c r="AV11" i="2"/>
  <c r="BJ11" i="2" s="1"/>
  <c r="BS10" i="2"/>
  <c r="BR10" i="2"/>
  <c r="BQ10" i="2"/>
  <c r="BP10" i="2"/>
  <c r="BO10" i="2"/>
  <c r="BM10" i="2"/>
  <c r="BK10" i="2"/>
  <c r="BI10" i="2"/>
  <c r="BH10" i="2"/>
  <c r="AZ10" i="2"/>
  <c r="BL10" i="2" s="1"/>
  <c r="AV10" i="2"/>
  <c r="BJ10" i="2" s="1"/>
  <c r="BS9" i="2"/>
  <c r="BR9" i="2"/>
  <c r="BQ9" i="2"/>
  <c r="BP9" i="2"/>
  <c r="BO9" i="2"/>
  <c r="BM9" i="2"/>
  <c r="BK9" i="2"/>
  <c r="BI9" i="2"/>
  <c r="BH9" i="2"/>
  <c r="AZ9" i="2"/>
  <c r="BL9" i="2" s="1"/>
  <c r="AV9" i="2"/>
  <c r="BJ9" i="2" s="1"/>
  <c r="BS8" i="2"/>
  <c r="BR8" i="2"/>
  <c r="BQ8" i="2"/>
  <c r="BP8" i="2"/>
  <c r="BO8" i="2"/>
  <c r="BM8" i="2"/>
  <c r="BK8" i="2"/>
  <c r="BI8" i="2"/>
  <c r="BH8" i="2"/>
  <c r="AZ8" i="2"/>
  <c r="BL8" i="2" s="1"/>
  <c r="AV8" i="2"/>
  <c r="BJ8" i="2" s="1"/>
  <c r="BV19" i="2" l="1"/>
  <c r="BN10" i="2"/>
  <c r="BU10" i="2" s="1"/>
  <c r="BV11" i="2"/>
  <c r="BV12" i="2"/>
  <c r="BV9" i="2"/>
  <c r="BV10" i="2"/>
  <c r="BN19" i="2"/>
  <c r="BU19" i="2" s="1"/>
  <c r="BW19" i="2" s="1"/>
  <c r="BV22" i="2"/>
  <c r="BV28" i="2"/>
  <c r="BN27" i="2"/>
  <c r="BU27" i="2" s="1"/>
  <c r="BN28" i="2"/>
  <c r="BU28" i="2" s="1"/>
  <c r="BP30" i="2"/>
  <c r="BV24" i="2"/>
  <c r="BV8" i="2"/>
  <c r="BL23" i="2"/>
  <c r="BU23" i="2" s="1"/>
  <c r="BL25" i="2"/>
  <c r="BU25" i="2" s="1"/>
  <c r="BL29" i="2"/>
  <c r="BU29" i="2" s="1"/>
  <c r="BM30" i="2"/>
  <c r="BQ30" i="2"/>
  <c r="BN11" i="2"/>
  <c r="BU11" i="2" s="1"/>
  <c r="BL20" i="2"/>
  <c r="BU20" i="2" s="1"/>
  <c r="BN22" i="2"/>
  <c r="BU22" i="2" s="1"/>
  <c r="BV23" i="2"/>
  <c r="BV26" i="2"/>
  <c r="BV27" i="2"/>
  <c r="BN8" i="2"/>
  <c r="BU8" i="2" s="1"/>
  <c r="BN12" i="2"/>
  <c r="BU12" i="2" s="1"/>
  <c r="BV14" i="2"/>
  <c r="BV16" i="2"/>
  <c r="BV17" i="2"/>
  <c r="BV18" i="2"/>
  <c r="BV21" i="2"/>
  <c r="BS30" i="2"/>
  <c r="BV25" i="2"/>
  <c r="BV29" i="2"/>
  <c r="BN9" i="2"/>
  <c r="BU9" i="2" s="1"/>
  <c r="BN13" i="2"/>
  <c r="BU13" i="2" s="1"/>
  <c r="BN14" i="2"/>
  <c r="BU14" i="2" s="1"/>
  <c r="BN15" i="2"/>
  <c r="BU15" i="2" s="1"/>
  <c r="BN16" i="2"/>
  <c r="BU16" i="2" s="1"/>
  <c r="BN17" i="2"/>
  <c r="BU17" i="2" s="1"/>
  <c r="BN18" i="2"/>
  <c r="BU18" i="2" s="1"/>
  <c r="BV20" i="2"/>
  <c r="BI30" i="2"/>
  <c r="BJ30" i="2"/>
  <c r="BK30" i="2"/>
  <c r="BR30" i="2"/>
  <c r="BV13" i="2"/>
  <c r="BV15" i="2"/>
  <c r="BN21" i="2"/>
  <c r="BU21" i="2" s="1"/>
  <c r="BL24" i="2"/>
  <c r="BN26" i="2"/>
  <c r="BU26" i="2" s="1"/>
  <c r="BO30" i="2"/>
  <c r="BW22" i="2" l="1"/>
  <c r="BW12" i="2"/>
  <c r="BW23" i="2"/>
  <c r="BW11" i="2"/>
  <c r="BW20" i="2"/>
  <c r="BW29" i="2"/>
  <c r="BW9" i="2"/>
  <c r="BW28" i="2"/>
  <c r="BW27" i="2"/>
  <c r="BW16" i="2"/>
  <c r="BW10" i="2"/>
  <c r="BW26" i="2"/>
  <c r="BW25" i="2"/>
  <c r="BL30" i="2"/>
  <c r="BV30" i="2"/>
  <c r="BW14" i="2"/>
  <c r="BW21" i="2"/>
  <c r="BW18" i="2"/>
  <c r="BW17" i="2"/>
  <c r="BN30" i="2"/>
  <c r="BW15" i="2"/>
  <c r="BW8" i="2"/>
  <c r="BU24" i="2"/>
  <c r="BW24" i="2" s="1"/>
  <c r="BW13" i="2"/>
  <c r="BW30" i="2" l="1"/>
  <c r="BX15" i="2" s="1"/>
  <c r="E15" i="2" s="1"/>
  <c r="BU30" i="2"/>
  <c r="BX24" i="2" l="1"/>
  <c r="E24" i="2" s="1"/>
  <c r="BX13" i="2"/>
  <c r="E13" i="2" s="1"/>
  <c r="BY13" i="2"/>
  <c r="BX8" i="2"/>
  <c r="BY25" i="2"/>
  <c r="BY29" i="2"/>
  <c r="BX25" i="2"/>
  <c r="E25" i="2" s="1"/>
  <c r="BY27" i="2"/>
  <c r="BX27" i="2"/>
  <c r="E27" i="2" s="1"/>
  <c r="BX29" i="2"/>
  <c r="E29" i="2" s="1"/>
  <c r="BY22" i="2"/>
  <c r="BY20" i="2"/>
  <c r="BX28" i="2"/>
  <c r="E28" i="2" s="1"/>
  <c r="BY18" i="2"/>
  <c r="BX10" i="2"/>
  <c r="E10" i="2" s="1"/>
  <c r="BX16" i="2"/>
  <c r="E16" i="2" s="1"/>
  <c r="BX23" i="2"/>
  <c r="E23" i="2" s="1"/>
  <c r="BX17" i="2"/>
  <c r="E17" i="2" s="1"/>
  <c r="BY11" i="2"/>
  <c r="BX19" i="2"/>
  <c r="E19" i="2" s="1"/>
  <c r="BX14" i="2"/>
  <c r="E14" i="2" s="1"/>
  <c r="BY21" i="2"/>
  <c r="BY26" i="2"/>
  <c r="BX11" i="2"/>
  <c r="E11" i="2" s="1"/>
  <c r="BY19" i="2"/>
  <c r="BY16" i="2"/>
  <c r="BX26" i="2"/>
  <c r="E26" i="2" s="1"/>
  <c r="BY17" i="2"/>
  <c r="BX9" i="2"/>
  <c r="E9" i="2" s="1"/>
  <c r="BX22" i="2"/>
  <c r="E22" i="2" s="1"/>
  <c r="BX20" i="2"/>
  <c r="E20" i="2" s="1"/>
  <c r="BY28" i="2"/>
  <c r="BX18" i="2"/>
  <c r="E18" i="2" s="1"/>
  <c r="BY14" i="2"/>
  <c r="BX21" i="2"/>
  <c r="E21" i="2" s="1"/>
  <c r="BY23" i="2"/>
  <c r="BY12" i="2"/>
  <c r="BY9" i="2"/>
  <c r="BX12" i="2"/>
  <c r="E12" i="2" s="1"/>
  <c r="BY10" i="2"/>
  <c r="BY24" i="2"/>
  <c r="BY8" i="2"/>
  <c r="BY15" i="2"/>
  <c r="BY30" i="2" l="1"/>
  <c r="BX30" i="2"/>
  <c r="E8" i="2"/>
  <c r="E30" i="2" l="1"/>
  <c r="E38" i="2" s="1"/>
</calcChain>
</file>

<file path=xl/sharedStrings.xml><?xml version="1.0" encoding="utf-8"?>
<sst xmlns="http://schemas.openxmlformats.org/spreadsheetml/2006/main" count="305" uniqueCount="134">
  <si>
    <t xml:space="preserve">סה"כ תמיכה </t>
  </si>
  <si>
    <t>(*)</t>
  </si>
  <si>
    <t>כן</t>
  </si>
  <si>
    <t>054-5666355</t>
  </si>
  <si>
    <t>חולון</t>
  </si>
  <si>
    <t>שד' קוגל 11</t>
  </si>
  <si>
    <t xml:space="preserve">יד לבנים </t>
  </si>
  <si>
    <t>03-5562157</t>
  </si>
  <si>
    <t>בן עמרם 21 חולון</t>
  </si>
  <si>
    <t>ועד העדה השומרונית (*)</t>
  </si>
  <si>
    <t>052-3566559</t>
  </si>
  <si>
    <t>רח' בן עמרם 15 א' חולון</t>
  </si>
  <si>
    <t>א.ב חדשות השומרונים</t>
  </si>
  <si>
    <t>לא</t>
  </si>
  <si>
    <t xml:space="preserve">כן </t>
  </si>
  <si>
    <t>054-6440035</t>
  </si>
  <si>
    <t xml:space="preserve">בי"ח וולפסון </t>
  </si>
  <si>
    <t>שמחת הלב - איגוד הליצניים הרפואים</t>
  </si>
  <si>
    <t>03-5580136</t>
  </si>
  <si>
    <t>מוצקין 12 חולון</t>
  </si>
  <si>
    <t xml:space="preserve">מוסדות שלום בניך </t>
  </si>
  <si>
    <t>03-5354965</t>
  </si>
  <si>
    <t xml:space="preserve">המתנחלים 14 </t>
  </si>
  <si>
    <t>פוש</t>
  </si>
  <si>
    <t>03-53412745</t>
  </si>
  <si>
    <t>פנחס לבון 26</t>
  </si>
  <si>
    <t>עמדא</t>
  </si>
  <si>
    <t>052-3874584</t>
  </si>
  <si>
    <t>ההגנה 16/8</t>
  </si>
  <si>
    <t xml:space="preserve">עזר מדוד </t>
  </si>
  <si>
    <t>03-5012548</t>
  </si>
  <si>
    <t>ההסתדרות 54 חולון , ארלוזורוב 93 ת"א</t>
  </si>
  <si>
    <t xml:space="preserve">נעמת </t>
  </si>
  <si>
    <t>050-7413355</t>
  </si>
  <si>
    <t>גולדה מאיר 6 חולון (מדיטק)</t>
  </si>
  <si>
    <t xml:space="preserve">נאמני רוטרי חולון </t>
  </si>
  <si>
    <t>050-6515671</t>
  </si>
  <si>
    <t>פיארברג 11</t>
  </si>
  <si>
    <t>מעגל נשים 4 חולון</t>
  </si>
  <si>
    <t>03-5590071</t>
  </si>
  <si>
    <t xml:space="preserve">חנקין 109 מרכז פסגות </t>
  </si>
  <si>
    <t>ידיד לחינוך</t>
  </si>
  <si>
    <t>02-6444528</t>
  </si>
  <si>
    <t>בלינסון 37 א</t>
  </si>
  <si>
    <t>יד שרה</t>
  </si>
  <si>
    <t>02-6444682</t>
  </si>
  <si>
    <t>בלינסון 37 א (סניף יד שרה )</t>
  </si>
  <si>
    <t>יד ריבה</t>
  </si>
  <si>
    <t>054-3054389</t>
  </si>
  <si>
    <t>השופטים 10 - נווה ארזים</t>
  </si>
  <si>
    <t xml:space="preserve">יביע אומר </t>
  </si>
  <si>
    <t>03-5050345</t>
  </si>
  <si>
    <t>ויתקין 13</t>
  </si>
  <si>
    <t>חן לפריון חיים</t>
  </si>
  <si>
    <t>053-3113250</t>
  </si>
  <si>
    <t>התנאים 3 חולון</t>
  </si>
  <si>
    <t>זק"א- זיהוי קורבנות אסון</t>
  </si>
  <si>
    <t>הסנדרין 27 , בית לזרוס</t>
  </si>
  <si>
    <t xml:space="preserve">פרקינסון </t>
  </si>
  <si>
    <t>03-7662222</t>
  </si>
  <si>
    <t>דוד המלך 38 , ת"א</t>
  </si>
  <si>
    <t xml:space="preserve">ויצו </t>
  </si>
  <si>
    <t>054-9299714</t>
  </si>
  <si>
    <t>פבריגט 3</t>
  </si>
  <si>
    <t>אנוש</t>
  </si>
  <si>
    <t>03-5718188</t>
  </si>
  <si>
    <t>דובוני החלמה</t>
  </si>
  <si>
    <t>050-5300834</t>
  </si>
  <si>
    <t>03-6918403</t>
  </si>
  <si>
    <t>בית הגמלאי חולון</t>
  </si>
  <si>
    <t>אירגון אלמנות ויתומי צה"ל</t>
  </si>
  <si>
    <t>052-2229415</t>
  </si>
  <si>
    <t xml:space="preserve">בית הלל 18 ת"א/מתחם החלקרח פארק פרס </t>
  </si>
  <si>
    <t xml:space="preserve">אתגרים </t>
  </si>
  <si>
    <t>03-6722128</t>
  </si>
  <si>
    <t>הנביאים 55, המשביר 1, כיכר סטרומה 1</t>
  </si>
  <si>
    <t>איכות בשיקום</t>
  </si>
  <si>
    <t>שיתוף פעולה בעבודה</t>
  </si>
  <si>
    <t>השפעה ומעורבות</t>
  </si>
  <si>
    <t>התנסות קודמת</t>
  </si>
  <si>
    <t>טווח הנהנים</t>
  </si>
  <si>
    <t>התאמה למדיניות</t>
  </si>
  <si>
    <t>מכפיל מספר ילדים</t>
  </si>
  <si>
    <t>תמיכה עקיפה</t>
  </si>
  <si>
    <t>כמות הנהנים</t>
  </si>
  <si>
    <t>בלעדיות בנושא</t>
  </si>
  <si>
    <t>מקור תמיכה נוסף</t>
  </si>
  <si>
    <t>וותק</t>
  </si>
  <si>
    <t>מינימום שנתיים</t>
  </si>
  <si>
    <t>קוד אתי כן/לא</t>
  </si>
  <si>
    <t>סה"כ</t>
  </si>
  <si>
    <t>מבוגרים</t>
  </si>
  <si>
    <t>ילדים עד גיל 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</si>
  <si>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</si>
  <si>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דירוג איכותי - 40%</t>
  </si>
  <si>
    <t>דירוג כמותי - 60%</t>
  </si>
  <si>
    <t>תנאי סף</t>
  </si>
  <si>
    <t>פשטות העבודה המשותפת
1-5
חדש-4</t>
  </si>
  <si>
    <t>השפעה ומעורבות בפעילות
1-5
חדש-4</t>
  </si>
  <si>
    <t>שת"פ בעבר
1-5
חדש-4</t>
  </si>
  <si>
    <t>טווח הנהנים
1-5
חדש-4</t>
  </si>
  <si>
    <t>התאמה למדיניות המינהל
1-5
חדש-4</t>
  </si>
  <si>
    <t>תמיכה עקיפה
כן/לא</t>
  </si>
  <si>
    <r>
      <t xml:space="preserve">מספר עמותות </t>
    </r>
    <r>
      <rPr>
        <b/>
        <u/>
        <sz val="11"/>
        <rFont val="David"/>
        <family val="2"/>
        <charset val="177"/>
      </rPr>
      <t>נוספות</t>
    </r>
    <r>
      <rPr>
        <b/>
        <sz val="11"/>
        <rFont val="David"/>
        <family val="2"/>
        <charset val="177"/>
      </rPr>
      <t xml:space="preserve"> הפועלות בעיר בתחום</t>
    </r>
  </si>
  <si>
    <t>משקל הבקשה מסך התקציב</t>
  </si>
  <si>
    <t>בקשת התמיכה מהעירייה בש"ח</t>
  </si>
  <si>
    <t>סך תקציב פעילות העמותה לשנת 2018 בש"ח</t>
  </si>
  <si>
    <t>וותק הפעילות בעיר בשנים</t>
  </si>
  <si>
    <t>נספח עזר למילוי</t>
  </si>
  <si>
    <t>רשם העמותות</t>
  </si>
  <si>
    <t>ניהול ספרים+ניכוי מס במקור</t>
  </si>
  <si>
    <t>הכנת החומר לבקרה תקציבית</t>
  </si>
  <si>
    <t>טלפון</t>
  </si>
  <si>
    <t>כתובת</t>
  </si>
  <si>
    <t>סכום התמיכה</t>
  </si>
  <si>
    <t>מספר</t>
  </si>
  <si>
    <t>שם העמותה</t>
  </si>
  <si>
    <t>תמיכות לשנת 2018 - (רווחה, בריאות,חינוך ותרבות)</t>
  </si>
  <si>
    <t>03-5506630</t>
  </si>
  <si>
    <t xml:space="preserve">סה"כ </t>
  </si>
  <si>
    <t xml:space="preserve">עיריית חולון </t>
  </si>
  <si>
    <t>תהלה</t>
  </si>
  <si>
    <t>מס"ד</t>
  </si>
  <si>
    <t>טרם הגיש בקשה לתמיכה 2018</t>
  </si>
  <si>
    <t>ביקרנו את טבלת חלוקת סכומי התמיכות לעיל (להלן: טבלת החלוקה) .</t>
  </si>
  <si>
    <t xml:space="preserve">ערכנו את ביקורתנו בהתאם לתקני ביקורת מקובלים, </t>
  </si>
  <si>
    <t xml:space="preserve">שנקבעו בתקנות רואי חשבון (דרך פעולתו של רואה חשבון), התשל"ג-1973.  </t>
  </si>
  <si>
    <t>טבלת החלוקה הנ"ל משקפת באופן נאות בהתאם לכללי חשבונאות מקובלים,</t>
  </si>
  <si>
    <t>ומכל הבחינות המהותיות, את התבחינים שאישרה ועדת התמיכות של עיריית חולון כולל הפיקוח על העמותות לשנת 2018</t>
  </si>
  <si>
    <t>בכבוד רב,</t>
  </si>
  <si>
    <t xml:space="preserve">משולם עברי ושות' </t>
  </si>
  <si>
    <t>תמיכות לשנת 2018 -תרבות, חינוך, רווחה ובריאות</t>
  </si>
  <si>
    <t>   כספי התמיכה יועברו רק לאחר הצגת כל המסמכים הנדרשים על פי הדין.</t>
  </si>
  <si>
    <t>רואי חשבון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</si>
</sst>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00%"/>
    <numFmt numFmtId="167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8"/>
      <name val="David"/>
      <family val="2"/>
      <charset val="177"/>
    </font>
    <font>
      <sz val="8"/>
      <color rgb="FF00B050"/>
      <name val="David"/>
      <family val="2"/>
      <charset val="177"/>
    </font>
    <font>
      <sz val="8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sz val="8"/>
      <color theme="3"/>
      <name val="David"/>
      <family val="2"/>
      <charset val="177"/>
    </font>
    <font>
      <sz val="8"/>
      <color rgb="FF92D050"/>
      <name val="David"/>
      <family val="2"/>
      <charset val="177"/>
    </font>
    <font>
      <sz val="8"/>
      <color rgb="FFFFC000"/>
      <name val="David"/>
      <family val="2"/>
      <charset val="177"/>
    </font>
    <font>
      <b/>
      <u/>
      <sz val="11"/>
      <name val="David"/>
      <family val="2"/>
      <charset val="177"/>
    </font>
    <font>
      <b/>
      <sz val="14"/>
      <name val="Arial"/>
      <family val="2"/>
    </font>
    <font>
      <b/>
      <u/>
      <sz val="16"/>
      <name val="Times New Roman"/>
      <family val="1"/>
      <scheme val="major"/>
    </font>
    <font>
      <sz val="10"/>
      <name val="Narkisim"/>
      <family val="2"/>
      <charset val="177"/>
    </font>
    <font>
      <b/>
      <sz val="10"/>
      <name val="Narkisim"/>
      <family val="2"/>
      <charset val="177"/>
    </font>
    <font>
      <sz val="10"/>
      <color theme="1"/>
      <name val="Narkisim"/>
      <family val="2"/>
      <charset val="177"/>
    </font>
    <font>
      <b/>
      <sz val="10"/>
      <color theme="0"/>
      <name val="Narkisim"/>
      <family val="2"/>
      <charset val="177"/>
    </font>
    <font>
      <sz val="10"/>
      <color rgb="FF000000"/>
      <name val="Narkisim"/>
      <family val="2"/>
      <charset val="177"/>
    </font>
    <font>
      <b/>
      <sz val="1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0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10" fontId="2" fillId="2" borderId="2" xfId="2" applyNumberFormat="1" applyFont="1" applyFill="1" applyBorder="1" applyAlignment="1">
      <alignment horizontal="right"/>
    </xf>
    <xf numFmtId="165" fontId="2" fillId="2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3" applyFont="1" applyFill="1" applyBorder="1" applyAlignment="1">
      <alignment horizontal="right"/>
    </xf>
    <xf numFmtId="10" fontId="2" fillId="0" borderId="3" xfId="2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0" fontId="2" fillId="0" borderId="2" xfId="3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2" borderId="2" xfId="3" applyFont="1" applyFill="1" applyBorder="1" applyAlignment="1">
      <alignment horizontal="center" vertical="top" wrapText="1"/>
    </xf>
    <xf numFmtId="164" fontId="2" fillId="0" borderId="0" xfId="1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4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0" fontId="2" fillId="2" borderId="3" xfId="2" applyNumberFormat="1" applyFont="1" applyFill="1" applyBorder="1" applyAlignment="1">
      <alignment horizontal="right"/>
    </xf>
    <xf numFmtId="43" fontId="4" fillId="0" borderId="0" xfId="0" applyNumberFormat="1" applyFont="1" applyAlignment="1">
      <alignment horizontal="right"/>
    </xf>
    <xf numFmtId="166" fontId="2" fillId="0" borderId="0" xfId="2" applyNumberFormat="1" applyFont="1" applyAlignment="1">
      <alignment horizontal="right"/>
    </xf>
    <xf numFmtId="10" fontId="2" fillId="0" borderId="0" xfId="2" applyNumberFormat="1" applyFont="1" applyAlignment="1">
      <alignment horizontal="right"/>
    </xf>
    <xf numFmtId="10" fontId="2" fillId="3" borderId="2" xfId="2" applyNumberFormat="1" applyFont="1" applyFill="1" applyBorder="1" applyAlignment="1">
      <alignment horizontal="right"/>
    </xf>
    <xf numFmtId="165" fontId="2" fillId="3" borderId="2" xfId="2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2" xfId="3" applyFont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2" xfId="0" applyFont="1" applyFill="1" applyBorder="1"/>
    <xf numFmtId="0" fontId="6" fillId="0" borderId="2" xfId="3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8" fillId="2" borderId="6" xfId="0" applyFont="1" applyFill="1" applyBorder="1"/>
    <xf numFmtId="0" fontId="9" fillId="0" borderId="2" xfId="3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2" fillId="2" borderId="7" xfId="1" applyNumberFormat="1" applyFont="1" applyFill="1" applyBorder="1" applyAlignment="1">
      <alignment horizontal="right"/>
    </xf>
    <xf numFmtId="0" fontId="10" fillId="0" borderId="2" xfId="3" applyFont="1" applyBorder="1" applyAlignment="1">
      <alignment horizontal="right"/>
    </xf>
    <xf numFmtId="0" fontId="11" fillId="0" borderId="2" xfId="3" applyFont="1" applyBorder="1" applyAlignment="1">
      <alignment horizontal="right"/>
    </xf>
    <xf numFmtId="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4" fontId="4" fillId="0" borderId="2" xfId="1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43" fontId="3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0" fillId="0" borderId="24" xfId="0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4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164" fontId="4" fillId="0" borderId="24" xfId="1" applyNumberFormat="1" applyFont="1" applyBorder="1" applyAlignment="1">
      <alignment horizontal="center" vertical="top"/>
    </xf>
    <xf numFmtId="164" fontId="2" fillId="0" borderId="24" xfId="1" applyNumberFormat="1" applyFont="1" applyBorder="1" applyAlignment="1">
      <alignment horizontal="right"/>
    </xf>
    <xf numFmtId="164" fontId="2" fillId="2" borderId="24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2" fillId="2" borderId="0" xfId="1" applyNumberFormat="1" applyFont="1" applyFill="1" applyAlignment="1">
      <alignment horizontal="right"/>
    </xf>
    <xf numFmtId="0" fontId="15" fillId="0" borderId="0" xfId="0" applyFont="1" applyAlignment="1">
      <alignment horizontal="right" vertical="center" readingOrder="2"/>
    </xf>
    <xf numFmtId="0" fontId="15" fillId="0" borderId="0" xfId="0" applyFont="1" applyAlignment="1">
      <alignment wrapText="1"/>
    </xf>
    <xf numFmtId="0" fontId="15" fillId="0" borderId="0" xfId="0" applyFont="1"/>
    <xf numFmtId="167" fontId="15" fillId="0" borderId="0" xfId="0" applyNumberFormat="1" applyFont="1"/>
    <xf numFmtId="3" fontId="15" fillId="0" borderId="0" xfId="0" applyNumberFormat="1" applyFont="1"/>
    <xf numFmtId="0" fontId="16" fillId="0" borderId="0" xfId="0" applyFont="1"/>
    <xf numFmtId="0" fontId="17" fillId="0" borderId="0" xfId="0" applyFont="1"/>
    <xf numFmtId="3" fontId="18" fillId="0" borderId="0" xfId="0" applyNumberFormat="1" applyFont="1"/>
    <xf numFmtId="0" fontId="16" fillId="0" borderId="0" xfId="0" applyFont="1" applyAlignment="1">
      <alignment horizontal="right" vertical="center" readingOrder="2"/>
    </xf>
    <xf numFmtId="3" fontId="16" fillId="0" borderId="0" xfId="0" applyNumberFormat="1" applyFont="1"/>
    <xf numFmtId="167" fontId="16" fillId="0" borderId="0" xfId="0" applyNumberFormat="1" applyFont="1"/>
    <xf numFmtId="2" fontId="18" fillId="0" borderId="0" xfId="0" applyNumberFormat="1" applyFont="1"/>
    <xf numFmtId="0" fontId="20" fillId="0" borderId="0" xfId="4" applyFont="1"/>
    <xf numFmtId="0" fontId="2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5" fillId="0" borderId="0" xfId="4" applyFont="1"/>
    <xf numFmtId="0" fontId="13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9" fillId="5" borderId="0" xfId="0" applyFont="1" applyFill="1" applyAlignment="1">
      <alignment horizontal="right" vertical="center" readingOrder="2"/>
    </xf>
    <xf numFmtId="0" fontId="20" fillId="0" borderId="0" xfId="4" applyFont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4" xr:uid="{8612237F-E9AF-4983-AE3B-27CC6B1B2B70}"/>
    <cellStyle name="Normal 3" xfId="3" xr:uid="{1B85F72B-012A-441F-B279-9E0059603FDB}"/>
    <cellStyle name="Percent" xfId="2" builtinId="5"/>
  </cellStyles>
  <dxfs count="3"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500;&#1511;&#1493;&#1495;&#1493;&#1514;\&#1506;&#1497;&#1512;&#1497;&#1497;&#1514;%20&#1495;&#1493;&#1500;&#1493;&#1503;%20-%20&#1489;&#1511;&#1512;&#1492;%20&#1514;&#1511;&#1510;&#1497;&#1489;&#1497;&#1514;\&#1489;&#1511;&#1512;&#1492;%20&#1514;&#1511;&#1510;&#1497;&#1489;&#1497;&#1514;%202012\&#1493;&#1506;&#1491;&#1514;%20&#1514;&#1502;&#1497;&#1499;&#1493;&#1514;%20&#1500;&#1513;&#1504;&#1514;%202012&#1489;%20&#1502;&#1506;&#1493;&#1491;&#1499;&#15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בלת עזר למילוי"/>
      <sheetName val="מוסדות דת"/>
      <sheetName val="מוסדות דת סופי"/>
      <sheetName val="תנועות הנוער"/>
      <sheetName val="תמיכה סופית"/>
      <sheetName val="ותק"/>
      <sheetName val="מקורות נוספים"/>
      <sheetName val="בלעדיות"/>
      <sheetName val="כמות נהנים"/>
      <sheetName val="גיליון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מ-</v>
          </cell>
          <cell r="B1" t="str">
            <v>משקל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>
            <v>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0.25</v>
          </cell>
        </row>
        <row r="6">
          <cell r="A6">
            <v>4</v>
          </cell>
          <cell r="B6">
            <v>0.25</v>
          </cell>
        </row>
        <row r="7">
          <cell r="A7">
            <v>5</v>
          </cell>
          <cell r="B7">
            <v>0.5</v>
          </cell>
        </row>
        <row r="8">
          <cell r="A8">
            <v>6</v>
          </cell>
          <cell r="B8">
            <v>0.5</v>
          </cell>
        </row>
        <row r="9">
          <cell r="A9">
            <v>7</v>
          </cell>
          <cell r="B9">
            <v>0.5</v>
          </cell>
        </row>
        <row r="10">
          <cell r="A10">
            <v>8</v>
          </cell>
          <cell r="B10">
            <v>0.5</v>
          </cell>
        </row>
        <row r="11">
          <cell r="A11">
            <v>9</v>
          </cell>
          <cell r="B11">
            <v>0.5</v>
          </cell>
        </row>
        <row r="12">
          <cell r="A12">
            <v>10</v>
          </cell>
          <cell r="B12">
            <v>0.75</v>
          </cell>
        </row>
        <row r="13">
          <cell r="A13">
            <v>11</v>
          </cell>
          <cell r="B13">
            <v>0.75</v>
          </cell>
        </row>
        <row r="14">
          <cell r="A14">
            <v>12</v>
          </cell>
          <cell r="B14">
            <v>0.75</v>
          </cell>
        </row>
        <row r="15">
          <cell r="A15">
            <v>13</v>
          </cell>
          <cell r="B15">
            <v>0.75</v>
          </cell>
        </row>
        <row r="16">
          <cell r="A16">
            <v>14</v>
          </cell>
          <cell r="B16">
            <v>0.75</v>
          </cell>
        </row>
        <row r="17">
          <cell r="A17">
            <v>15</v>
          </cell>
          <cell r="B17">
            <v>0.75</v>
          </cell>
        </row>
        <row r="18">
          <cell r="A18">
            <v>16</v>
          </cell>
          <cell r="B18">
            <v>0.75</v>
          </cell>
        </row>
        <row r="19">
          <cell r="A19">
            <v>17</v>
          </cell>
          <cell r="B19">
            <v>0.75</v>
          </cell>
        </row>
        <row r="20">
          <cell r="A20">
            <v>18</v>
          </cell>
          <cell r="B20">
            <v>0.75</v>
          </cell>
        </row>
        <row r="21">
          <cell r="A21">
            <v>19</v>
          </cell>
          <cell r="B21">
            <v>0.75</v>
          </cell>
        </row>
        <row r="22">
          <cell r="A22">
            <v>20</v>
          </cell>
          <cell r="B22">
            <v>0.75</v>
          </cell>
        </row>
        <row r="23">
          <cell r="A23">
            <v>21</v>
          </cell>
          <cell r="B23">
            <v>1</v>
          </cell>
        </row>
        <row r="24">
          <cell r="A24">
            <v>22</v>
          </cell>
          <cell r="B24">
            <v>1</v>
          </cell>
        </row>
        <row r="25">
          <cell r="A25">
            <v>23</v>
          </cell>
          <cell r="B25">
            <v>1</v>
          </cell>
        </row>
        <row r="26">
          <cell r="A26">
            <v>24</v>
          </cell>
          <cell r="B26">
            <v>1</v>
          </cell>
        </row>
        <row r="27">
          <cell r="A27">
            <v>25</v>
          </cell>
          <cell r="B27">
            <v>1</v>
          </cell>
        </row>
        <row r="28">
          <cell r="A28">
            <v>26</v>
          </cell>
          <cell r="B28">
            <v>1</v>
          </cell>
        </row>
        <row r="29">
          <cell r="A29">
            <v>27</v>
          </cell>
          <cell r="B29">
            <v>1</v>
          </cell>
        </row>
        <row r="30">
          <cell r="A30">
            <v>28</v>
          </cell>
          <cell r="B30">
            <v>1</v>
          </cell>
        </row>
        <row r="31">
          <cell r="A31">
            <v>29</v>
          </cell>
          <cell r="B31">
            <v>1</v>
          </cell>
        </row>
        <row r="32">
          <cell r="A32">
            <v>30</v>
          </cell>
          <cell r="B32">
            <v>1</v>
          </cell>
        </row>
        <row r="33">
          <cell r="A33">
            <v>31</v>
          </cell>
          <cell r="B33">
            <v>1</v>
          </cell>
        </row>
        <row r="34">
          <cell r="A34">
            <v>32</v>
          </cell>
          <cell r="B34">
            <v>1</v>
          </cell>
        </row>
        <row r="35">
          <cell r="A35">
            <v>33</v>
          </cell>
          <cell r="B35">
            <v>1</v>
          </cell>
        </row>
        <row r="36">
          <cell r="A36">
            <v>34</v>
          </cell>
          <cell r="B36">
            <v>1</v>
          </cell>
        </row>
        <row r="37">
          <cell r="A37">
            <v>35</v>
          </cell>
          <cell r="B37">
            <v>1</v>
          </cell>
        </row>
        <row r="38">
          <cell r="A38">
            <v>36</v>
          </cell>
          <cell r="B38">
            <v>1</v>
          </cell>
        </row>
        <row r="39">
          <cell r="A39">
            <v>37</v>
          </cell>
          <cell r="B39">
            <v>1</v>
          </cell>
        </row>
        <row r="40">
          <cell r="A40">
            <v>38</v>
          </cell>
          <cell r="B40">
            <v>1</v>
          </cell>
        </row>
        <row r="41">
          <cell r="A41">
            <v>39</v>
          </cell>
          <cell r="B41">
            <v>1</v>
          </cell>
        </row>
        <row r="42">
          <cell r="A42">
            <v>40</v>
          </cell>
          <cell r="B42">
            <v>1</v>
          </cell>
        </row>
        <row r="43">
          <cell r="A43">
            <v>41</v>
          </cell>
          <cell r="B43">
            <v>1</v>
          </cell>
        </row>
        <row r="44">
          <cell r="A44">
            <v>42</v>
          </cell>
          <cell r="B44">
            <v>1</v>
          </cell>
        </row>
        <row r="45">
          <cell r="A45">
            <v>43</v>
          </cell>
          <cell r="B45">
            <v>1</v>
          </cell>
        </row>
        <row r="46">
          <cell r="A46">
            <v>44</v>
          </cell>
          <cell r="B46">
            <v>1</v>
          </cell>
        </row>
        <row r="47">
          <cell r="A47">
            <v>45</v>
          </cell>
          <cell r="B47">
            <v>1</v>
          </cell>
        </row>
        <row r="48">
          <cell r="A48">
            <v>46</v>
          </cell>
          <cell r="B48">
            <v>1</v>
          </cell>
        </row>
        <row r="49">
          <cell r="A49">
            <v>47</v>
          </cell>
          <cell r="B49">
            <v>1</v>
          </cell>
        </row>
        <row r="50">
          <cell r="A50">
            <v>48</v>
          </cell>
          <cell r="B50">
            <v>1</v>
          </cell>
        </row>
        <row r="51">
          <cell r="A51">
            <v>49</v>
          </cell>
          <cell r="B51">
            <v>1</v>
          </cell>
        </row>
        <row r="52">
          <cell r="A52">
            <v>50</v>
          </cell>
          <cell r="B52">
            <v>1</v>
          </cell>
        </row>
        <row r="53">
          <cell r="A53">
            <v>51</v>
          </cell>
          <cell r="B53">
            <v>1</v>
          </cell>
        </row>
        <row r="54">
          <cell r="A54">
            <v>52</v>
          </cell>
          <cell r="B54">
            <v>1</v>
          </cell>
        </row>
        <row r="55">
          <cell r="A55">
            <v>53</v>
          </cell>
          <cell r="B55">
            <v>1</v>
          </cell>
        </row>
        <row r="56">
          <cell r="A56">
            <v>54</v>
          </cell>
          <cell r="B56">
            <v>1</v>
          </cell>
        </row>
        <row r="57">
          <cell r="A57">
            <v>55</v>
          </cell>
          <cell r="B57">
            <v>1</v>
          </cell>
        </row>
        <row r="58">
          <cell r="A58">
            <v>56</v>
          </cell>
          <cell r="B58">
            <v>1</v>
          </cell>
        </row>
        <row r="59">
          <cell r="A59">
            <v>57</v>
          </cell>
          <cell r="B59">
            <v>1</v>
          </cell>
        </row>
        <row r="60">
          <cell r="A60">
            <v>58</v>
          </cell>
          <cell r="B60">
            <v>1</v>
          </cell>
        </row>
        <row r="61">
          <cell r="A61">
            <v>59</v>
          </cell>
          <cell r="B61">
            <v>1</v>
          </cell>
        </row>
        <row r="62">
          <cell r="A62">
            <v>60</v>
          </cell>
          <cell r="B62">
            <v>1</v>
          </cell>
        </row>
        <row r="63">
          <cell r="A63">
            <v>61</v>
          </cell>
          <cell r="B63">
            <v>1</v>
          </cell>
        </row>
        <row r="64">
          <cell r="A64">
            <v>62</v>
          </cell>
          <cell r="B64">
            <v>1</v>
          </cell>
        </row>
        <row r="65">
          <cell r="A65">
            <v>63</v>
          </cell>
          <cell r="B65">
            <v>1</v>
          </cell>
        </row>
        <row r="66">
          <cell r="A66">
            <v>64</v>
          </cell>
          <cell r="B66">
            <v>1</v>
          </cell>
        </row>
        <row r="67">
          <cell r="A67">
            <v>65</v>
          </cell>
          <cell r="B67">
            <v>1</v>
          </cell>
        </row>
        <row r="68">
          <cell r="A68">
            <v>66</v>
          </cell>
          <cell r="B68">
            <v>1</v>
          </cell>
        </row>
        <row r="69">
          <cell r="A69">
            <v>67</v>
          </cell>
          <cell r="B69">
            <v>1</v>
          </cell>
        </row>
        <row r="70">
          <cell r="A70">
            <v>68</v>
          </cell>
          <cell r="B70">
            <v>1</v>
          </cell>
        </row>
        <row r="71">
          <cell r="A71">
            <v>69</v>
          </cell>
          <cell r="B71">
            <v>1</v>
          </cell>
        </row>
        <row r="72">
          <cell r="A72">
            <v>70</v>
          </cell>
          <cell r="B72">
            <v>1</v>
          </cell>
        </row>
      </sheetData>
      <sheetData sheetId="7" refreshError="1">
        <row r="1">
          <cell r="A1">
            <v>0.9</v>
          </cell>
          <cell r="B1">
            <v>0</v>
          </cell>
        </row>
        <row r="2">
          <cell r="A2">
            <v>0.89</v>
          </cell>
          <cell r="B2">
            <v>0.02</v>
          </cell>
        </row>
        <row r="3">
          <cell r="A3">
            <v>0.88</v>
          </cell>
          <cell r="B3">
            <v>0.04</v>
          </cell>
        </row>
        <row r="4">
          <cell r="A4">
            <v>0.87</v>
          </cell>
          <cell r="B4">
            <v>0.06</v>
          </cell>
        </row>
        <row r="5">
          <cell r="A5">
            <v>0.86</v>
          </cell>
          <cell r="B5">
            <v>0.08</v>
          </cell>
        </row>
        <row r="6">
          <cell r="A6">
            <v>0.85</v>
          </cell>
          <cell r="B6">
            <v>0.1</v>
          </cell>
        </row>
        <row r="7">
          <cell r="A7">
            <v>0.84</v>
          </cell>
          <cell r="B7">
            <v>0.12</v>
          </cell>
        </row>
        <row r="8">
          <cell r="A8">
            <v>0.83</v>
          </cell>
          <cell r="B8">
            <v>0.14000000000000001</v>
          </cell>
        </row>
        <row r="9">
          <cell r="A9">
            <v>0.82</v>
          </cell>
          <cell r="B9">
            <v>0.16</v>
          </cell>
        </row>
        <row r="10">
          <cell r="A10">
            <v>0.81</v>
          </cell>
          <cell r="B10">
            <v>0.18</v>
          </cell>
        </row>
        <row r="11">
          <cell r="A11">
            <v>0.8</v>
          </cell>
          <cell r="B11">
            <v>0.2</v>
          </cell>
        </row>
        <row r="12">
          <cell r="A12">
            <v>0.79</v>
          </cell>
          <cell r="B12">
            <v>0.24</v>
          </cell>
        </row>
        <row r="13">
          <cell r="A13">
            <v>0.78</v>
          </cell>
          <cell r="B13">
            <v>0.28000000000000003</v>
          </cell>
        </row>
        <row r="14">
          <cell r="A14">
            <v>0.77</v>
          </cell>
          <cell r="B14">
            <v>0.32</v>
          </cell>
        </row>
        <row r="15">
          <cell r="A15">
            <v>0.76</v>
          </cell>
          <cell r="B15">
            <v>0.36</v>
          </cell>
        </row>
        <row r="16">
          <cell r="A16">
            <v>0.75</v>
          </cell>
          <cell r="B16">
            <v>0.4</v>
          </cell>
        </row>
        <row r="17">
          <cell r="A17">
            <v>0.74</v>
          </cell>
          <cell r="B17">
            <v>0.44</v>
          </cell>
        </row>
        <row r="18">
          <cell r="A18">
            <v>0.73</v>
          </cell>
          <cell r="B18">
            <v>0.48</v>
          </cell>
        </row>
        <row r="19">
          <cell r="A19">
            <v>0.72</v>
          </cell>
          <cell r="B19">
            <v>0.52</v>
          </cell>
        </row>
        <row r="20">
          <cell r="A20">
            <v>0.71</v>
          </cell>
          <cell r="B20">
            <v>0.56000000000000005</v>
          </cell>
        </row>
        <row r="21">
          <cell r="A21">
            <v>0.7</v>
          </cell>
          <cell r="B21">
            <v>0.6</v>
          </cell>
        </row>
        <row r="22">
          <cell r="A22">
            <v>0.69</v>
          </cell>
          <cell r="B22">
            <v>0.64</v>
          </cell>
        </row>
        <row r="23">
          <cell r="A23">
            <v>0.68</v>
          </cell>
          <cell r="B23">
            <v>0.68</v>
          </cell>
        </row>
        <row r="24">
          <cell r="A24">
            <v>0.67</v>
          </cell>
          <cell r="B24">
            <v>0.72</v>
          </cell>
        </row>
        <row r="25">
          <cell r="A25">
            <v>0.66</v>
          </cell>
          <cell r="B25">
            <v>0.76</v>
          </cell>
        </row>
        <row r="26">
          <cell r="A26">
            <v>0.65</v>
          </cell>
          <cell r="B26">
            <v>0.8</v>
          </cell>
        </row>
        <row r="27">
          <cell r="A27">
            <v>0.64</v>
          </cell>
          <cell r="B27">
            <v>0.84000000000000097</v>
          </cell>
        </row>
        <row r="28">
          <cell r="A28">
            <v>0.63</v>
          </cell>
          <cell r="B28">
            <v>0.880000000000001</v>
          </cell>
        </row>
        <row r="29">
          <cell r="A29">
            <v>0.62</v>
          </cell>
          <cell r="B29">
            <v>0.92000000000000104</v>
          </cell>
        </row>
        <row r="30">
          <cell r="A30">
            <v>0.61</v>
          </cell>
          <cell r="B30">
            <v>0.96000000000000096</v>
          </cell>
        </row>
        <row r="31">
          <cell r="A31">
            <v>0.6</v>
          </cell>
          <cell r="B31">
            <v>1</v>
          </cell>
        </row>
        <row r="32">
          <cell r="A32">
            <v>0.59</v>
          </cell>
          <cell r="B32">
            <v>1</v>
          </cell>
        </row>
        <row r="33">
          <cell r="A33">
            <v>0.57999999999999996</v>
          </cell>
          <cell r="B33">
            <v>1</v>
          </cell>
        </row>
        <row r="34">
          <cell r="A34">
            <v>0.56999999999999995</v>
          </cell>
          <cell r="B34">
            <v>1</v>
          </cell>
        </row>
        <row r="35">
          <cell r="A35">
            <v>0.56000000000000005</v>
          </cell>
          <cell r="B35">
            <v>1</v>
          </cell>
        </row>
        <row r="36">
          <cell r="A36">
            <v>0.55000000000000004</v>
          </cell>
          <cell r="B36">
            <v>1</v>
          </cell>
        </row>
        <row r="37">
          <cell r="A37">
            <v>0.54</v>
          </cell>
          <cell r="B37">
            <v>1</v>
          </cell>
        </row>
        <row r="38">
          <cell r="A38">
            <v>0.53</v>
          </cell>
          <cell r="B38">
            <v>1</v>
          </cell>
        </row>
        <row r="39">
          <cell r="A39">
            <v>0.52</v>
          </cell>
          <cell r="B39">
            <v>1</v>
          </cell>
        </row>
        <row r="40">
          <cell r="A40">
            <v>0.51</v>
          </cell>
          <cell r="B40">
            <v>1</v>
          </cell>
        </row>
        <row r="41">
          <cell r="A41">
            <v>0.5</v>
          </cell>
          <cell r="B41">
            <v>1</v>
          </cell>
        </row>
        <row r="42">
          <cell r="A42">
            <v>0.49</v>
          </cell>
          <cell r="B42">
            <v>1</v>
          </cell>
        </row>
        <row r="43">
          <cell r="A43">
            <v>0.48</v>
          </cell>
          <cell r="B43">
            <v>1</v>
          </cell>
        </row>
        <row r="44">
          <cell r="A44">
            <v>0.47</v>
          </cell>
          <cell r="B44">
            <v>1</v>
          </cell>
        </row>
        <row r="45">
          <cell r="A45">
            <v>0.46</v>
          </cell>
          <cell r="B45">
            <v>1</v>
          </cell>
        </row>
        <row r="46">
          <cell r="A46">
            <v>0.45</v>
          </cell>
          <cell r="B46">
            <v>1</v>
          </cell>
        </row>
        <row r="47">
          <cell r="A47">
            <v>0.44</v>
          </cell>
          <cell r="B47">
            <v>1</v>
          </cell>
        </row>
        <row r="48">
          <cell r="A48">
            <v>0.43</v>
          </cell>
          <cell r="B48">
            <v>1</v>
          </cell>
        </row>
        <row r="49">
          <cell r="A49">
            <v>0.42</v>
          </cell>
          <cell r="B49">
            <v>1</v>
          </cell>
        </row>
        <row r="50">
          <cell r="A50">
            <v>0.41</v>
          </cell>
          <cell r="B50">
            <v>1</v>
          </cell>
        </row>
        <row r="51">
          <cell r="A51">
            <v>0.4</v>
          </cell>
          <cell r="B51">
            <v>1</v>
          </cell>
        </row>
        <row r="52">
          <cell r="A52">
            <v>0.39</v>
          </cell>
          <cell r="B52">
            <v>1</v>
          </cell>
        </row>
        <row r="53">
          <cell r="A53">
            <v>0.38</v>
          </cell>
          <cell r="B53">
            <v>1</v>
          </cell>
        </row>
        <row r="54">
          <cell r="A54">
            <v>0.37</v>
          </cell>
          <cell r="B54">
            <v>1</v>
          </cell>
        </row>
        <row r="55">
          <cell r="A55">
            <v>0.36</v>
          </cell>
          <cell r="B55">
            <v>1</v>
          </cell>
        </row>
        <row r="56">
          <cell r="A56">
            <v>0.35</v>
          </cell>
          <cell r="B56">
            <v>1</v>
          </cell>
        </row>
        <row r="57">
          <cell r="A57">
            <v>0.34</v>
          </cell>
          <cell r="B57">
            <v>1</v>
          </cell>
        </row>
        <row r="58">
          <cell r="A58">
            <v>0.33</v>
          </cell>
          <cell r="B58">
            <v>1</v>
          </cell>
        </row>
        <row r="59">
          <cell r="A59">
            <v>0.32</v>
          </cell>
          <cell r="B59">
            <v>1</v>
          </cell>
        </row>
        <row r="60">
          <cell r="A60">
            <v>0.31</v>
          </cell>
          <cell r="B60">
            <v>1</v>
          </cell>
        </row>
        <row r="61">
          <cell r="A61">
            <v>0.3</v>
          </cell>
          <cell r="B61">
            <v>1</v>
          </cell>
        </row>
        <row r="62">
          <cell r="A62">
            <v>0.28999999999999998</v>
          </cell>
          <cell r="B62">
            <v>1</v>
          </cell>
        </row>
        <row r="63">
          <cell r="A63">
            <v>0.28000000000000003</v>
          </cell>
          <cell r="B63">
            <v>1</v>
          </cell>
        </row>
        <row r="64">
          <cell r="A64">
            <v>0.27</v>
          </cell>
          <cell r="B64">
            <v>1</v>
          </cell>
        </row>
        <row r="65">
          <cell r="A65">
            <v>0.26</v>
          </cell>
          <cell r="B65">
            <v>1</v>
          </cell>
        </row>
        <row r="66">
          <cell r="A66">
            <v>0.25</v>
          </cell>
          <cell r="B66">
            <v>1</v>
          </cell>
        </row>
        <row r="67">
          <cell r="A67">
            <v>0.24</v>
          </cell>
          <cell r="B67">
            <v>1</v>
          </cell>
        </row>
        <row r="68">
          <cell r="A68">
            <v>0.23</v>
          </cell>
          <cell r="B68">
            <v>1</v>
          </cell>
        </row>
        <row r="69">
          <cell r="A69">
            <v>0.22</v>
          </cell>
          <cell r="B69">
            <v>1</v>
          </cell>
        </row>
        <row r="70">
          <cell r="A70">
            <v>0.21</v>
          </cell>
          <cell r="B70">
            <v>1</v>
          </cell>
        </row>
        <row r="71">
          <cell r="A71">
            <v>0.2</v>
          </cell>
          <cell r="B71">
            <v>1</v>
          </cell>
        </row>
        <row r="72">
          <cell r="A72">
            <v>0.19</v>
          </cell>
          <cell r="B72">
            <v>1</v>
          </cell>
        </row>
        <row r="73">
          <cell r="A73">
            <v>0.18</v>
          </cell>
          <cell r="B73">
            <v>1</v>
          </cell>
        </row>
        <row r="74">
          <cell r="A74">
            <v>0.17</v>
          </cell>
          <cell r="B74">
            <v>1</v>
          </cell>
        </row>
        <row r="75">
          <cell r="A75">
            <v>0.16</v>
          </cell>
          <cell r="B75">
            <v>1</v>
          </cell>
        </row>
        <row r="76">
          <cell r="A76">
            <v>0.15</v>
          </cell>
          <cell r="B76">
            <v>1</v>
          </cell>
        </row>
        <row r="77">
          <cell r="A77">
            <v>0.14000000000000001</v>
          </cell>
          <cell r="B77">
            <v>1</v>
          </cell>
        </row>
        <row r="78">
          <cell r="A78">
            <v>0.13</v>
          </cell>
          <cell r="B78">
            <v>1</v>
          </cell>
        </row>
        <row r="79">
          <cell r="A79">
            <v>0.12</v>
          </cell>
          <cell r="B79">
            <v>1</v>
          </cell>
        </row>
        <row r="80">
          <cell r="A80">
            <v>0.11</v>
          </cell>
          <cell r="B80">
            <v>1</v>
          </cell>
        </row>
        <row r="81">
          <cell r="A81">
            <v>0.1</v>
          </cell>
          <cell r="B81">
            <v>1</v>
          </cell>
        </row>
        <row r="82">
          <cell r="A82">
            <v>0.09</v>
          </cell>
          <cell r="B82">
            <v>1</v>
          </cell>
        </row>
        <row r="83">
          <cell r="A83">
            <v>0.08</v>
          </cell>
          <cell r="B83">
            <v>1</v>
          </cell>
        </row>
        <row r="84">
          <cell r="A84">
            <v>7.0000000000000007E-2</v>
          </cell>
          <cell r="B84">
            <v>1</v>
          </cell>
        </row>
        <row r="85">
          <cell r="A85">
            <v>0.06</v>
          </cell>
          <cell r="B85">
            <v>1</v>
          </cell>
        </row>
        <row r="86">
          <cell r="A86">
            <v>0.05</v>
          </cell>
          <cell r="B86">
            <v>1</v>
          </cell>
        </row>
        <row r="87">
          <cell r="A87">
            <v>0.04</v>
          </cell>
          <cell r="B87">
            <v>1</v>
          </cell>
        </row>
        <row r="88">
          <cell r="A88">
            <v>0.03</v>
          </cell>
          <cell r="B88">
            <v>1</v>
          </cell>
        </row>
        <row r="89">
          <cell r="A89">
            <v>0.02</v>
          </cell>
          <cell r="B89">
            <v>1</v>
          </cell>
        </row>
        <row r="90">
          <cell r="A90">
            <v>0.01</v>
          </cell>
          <cell r="B90">
            <v>1</v>
          </cell>
        </row>
        <row r="91">
          <cell r="A91">
            <v>9.9999999999999995E-7</v>
          </cell>
          <cell r="B91">
            <v>1</v>
          </cell>
        </row>
      </sheetData>
      <sheetData sheetId="8" refreshError="1">
        <row r="1">
          <cell r="A1">
            <v>0</v>
          </cell>
          <cell r="B1">
            <v>1</v>
          </cell>
        </row>
        <row r="2">
          <cell r="A2">
            <v>1</v>
          </cell>
          <cell r="B2">
            <v>0.9</v>
          </cell>
        </row>
        <row r="3">
          <cell r="A3">
            <v>2</v>
          </cell>
          <cell r="B3">
            <v>0.8</v>
          </cell>
        </row>
        <row r="4">
          <cell r="A4">
            <v>3</v>
          </cell>
          <cell r="B4">
            <v>0.7</v>
          </cell>
        </row>
        <row r="5">
          <cell r="A5">
            <v>4</v>
          </cell>
          <cell r="B5">
            <v>0.6</v>
          </cell>
        </row>
        <row r="6">
          <cell r="A6">
            <v>5</v>
          </cell>
          <cell r="B6">
            <v>0.5</v>
          </cell>
        </row>
        <row r="7">
          <cell r="A7">
            <v>6</v>
          </cell>
          <cell r="B7">
            <v>0.39999999999999991</v>
          </cell>
        </row>
        <row r="8">
          <cell r="A8">
            <v>7</v>
          </cell>
          <cell r="B8">
            <v>0.29999999999999993</v>
          </cell>
        </row>
        <row r="9">
          <cell r="A9">
            <v>8</v>
          </cell>
          <cell r="B9">
            <v>0.19999999999999996</v>
          </cell>
        </row>
        <row r="10">
          <cell r="A10">
            <v>9</v>
          </cell>
          <cell r="B10">
            <v>9.9999999999999978E-2</v>
          </cell>
        </row>
        <row r="11">
          <cell r="A11">
            <v>10</v>
          </cell>
          <cell r="B11">
            <v>0</v>
          </cell>
        </row>
        <row r="12">
          <cell r="A12">
            <v>11</v>
          </cell>
          <cell r="B12">
            <v>0</v>
          </cell>
        </row>
        <row r="13">
          <cell r="A13">
            <v>12</v>
          </cell>
          <cell r="B13">
            <v>0</v>
          </cell>
        </row>
        <row r="14">
          <cell r="A14">
            <v>13</v>
          </cell>
          <cell r="B14">
            <v>0</v>
          </cell>
        </row>
        <row r="15">
          <cell r="A15">
            <v>14</v>
          </cell>
          <cell r="B15">
            <v>0</v>
          </cell>
        </row>
        <row r="16">
          <cell r="A16">
            <v>15</v>
          </cell>
          <cell r="B16">
            <v>0</v>
          </cell>
        </row>
        <row r="17">
          <cell r="A17">
            <v>16</v>
          </cell>
          <cell r="B17">
            <v>0</v>
          </cell>
        </row>
        <row r="18">
          <cell r="A18">
            <v>17</v>
          </cell>
          <cell r="B18">
            <v>0</v>
          </cell>
        </row>
        <row r="19">
          <cell r="A19">
            <v>18</v>
          </cell>
          <cell r="B19">
            <v>0</v>
          </cell>
        </row>
        <row r="20">
          <cell r="A20">
            <v>19</v>
          </cell>
          <cell r="B20">
            <v>0</v>
          </cell>
        </row>
        <row r="21">
          <cell r="A21">
            <v>20</v>
          </cell>
          <cell r="B21">
            <v>0</v>
          </cell>
        </row>
        <row r="22">
          <cell r="A22">
            <v>21</v>
          </cell>
          <cell r="B22">
            <v>0</v>
          </cell>
        </row>
        <row r="23">
          <cell r="A23">
            <v>22</v>
          </cell>
          <cell r="B23">
            <v>0</v>
          </cell>
        </row>
        <row r="24">
          <cell r="A24">
            <v>23</v>
          </cell>
          <cell r="B24">
            <v>0</v>
          </cell>
        </row>
        <row r="25">
          <cell r="A25">
            <v>24</v>
          </cell>
          <cell r="B25">
            <v>0</v>
          </cell>
        </row>
        <row r="26">
          <cell r="A26">
            <v>25</v>
          </cell>
          <cell r="B26">
            <v>0</v>
          </cell>
        </row>
        <row r="27">
          <cell r="A27">
            <v>26</v>
          </cell>
          <cell r="B27">
            <v>0</v>
          </cell>
        </row>
        <row r="28">
          <cell r="A28">
            <v>27</v>
          </cell>
          <cell r="B28">
            <v>0</v>
          </cell>
        </row>
        <row r="29">
          <cell r="A29">
            <v>28</v>
          </cell>
          <cell r="B29">
            <v>0</v>
          </cell>
        </row>
        <row r="30">
          <cell r="A30">
            <v>29</v>
          </cell>
          <cell r="B30">
            <v>0</v>
          </cell>
        </row>
        <row r="31">
          <cell r="A31">
            <v>30</v>
          </cell>
          <cell r="B31">
            <v>0</v>
          </cell>
        </row>
      </sheetData>
      <sheetData sheetId="9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1</v>
          </cell>
          <cell r="B2">
            <v>5.0000000000000001E-3</v>
          </cell>
          <cell r="C2">
            <v>0</v>
          </cell>
        </row>
        <row r="3">
          <cell r="A3">
            <v>2</v>
          </cell>
          <cell r="B3">
            <v>0.01</v>
          </cell>
          <cell r="C3">
            <v>0.1</v>
          </cell>
        </row>
        <row r="4">
          <cell r="A4">
            <v>3</v>
          </cell>
          <cell r="B4">
            <v>1.4999999999999999E-2</v>
          </cell>
          <cell r="C4">
            <v>0.1</v>
          </cell>
        </row>
        <row r="5">
          <cell r="A5">
            <v>4</v>
          </cell>
          <cell r="B5">
            <v>0.02</v>
          </cell>
          <cell r="C5">
            <v>0.1</v>
          </cell>
        </row>
        <row r="6">
          <cell r="A6">
            <v>5</v>
          </cell>
          <cell r="B6">
            <v>2.5000000000000001E-2</v>
          </cell>
          <cell r="C6">
            <v>0.1</v>
          </cell>
        </row>
        <row r="7">
          <cell r="A7">
            <v>6</v>
          </cell>
          <cell r="B7">
            <v>0.03</v>
          </cell>
          <cell r="C7">
            <v>0.2</v>
          </cell>
        </row>
        <row r="8">
          <cell r="A8">
            <v>7</v>
          </cell>
          <cell r="B8">
            <v>3.5000000000000003E-2</v>
          </cell>
          <cell r="C8">
            <v>0.2</v>
          </cell>
        </row>
        <row r="9">
          <cell r="A9">
            <v>8</v>
          </cell>
          <cell r="B9">
            <v>0.04</v>
          </cell>
          <cell r="C9">
            <v>0.2</v>
          </cell>
        </row>
        <row r="10">
          <cell r="A10">
            <v>9</v>
          </cell>
          <cell r="B10">
            <v>4.4999999999999998E-2</v>
          </cell>
          <cell r="C10">
            <v>0.2</v>
          </cell>
        </row>
        <row r="11">
          <cell r="A11">
            <v>10</v>
          </cell>
          <cell r="B11">
            <v>0.05</v>
          </cell>
          <cell r="C11">
            <v>0.3</v>
          </cell>
        </row>
        <row r="12">
          <cell r="A12">
            <v>11</v>
          </cell>
          <cell r="B12">
            <v>5.5E-2</v>
          </cell>
          <cell r="C12">
            <v>0.3</v>
          </cell>
        </row>
        <row r="13">
          <cell r="A13">
            <v>12</v>
          </cell>
          <cell r="B13">
            <v>0.06</v>
          </cell>
          <cell r="C13">
            <v>0.3</v>
          </cell>
        </row>
        <row r="14">
          <cell r="A14">
            <v>13</v>
          </cell>
          <cell r="B14">
            <v>6.5000000000000002E-2</v>
          </cell>
          <cell r="C14">
            <v>0.3</v>
          </cell>
        </row>
        <row r="15">
          <cell r="A15">
            <v>14</v>
          </cell>
          <cell r="B15">
            <v>7.0000000000000007E-2</v>
          </cell>
          <cell r="C15">
            <v>0.3</v>
          </cell>
        </row>
        <row r="16">
          <cell r="A16">
            <v>15</v>
          </cell>
          <cell r="B16">
            <v>7.4999999999999997E-2</v>
          </cell>
          <cell r="C16">
            <v>0.3</v>
          </cell>
        </row>
        <row r="17">
          <cell r="A17">
            <v>16</v>
          </cell>
          <cell r="B17">
            <v>0.08</v>
          </cell>
          <cell r="C17">
            <v>0.3</v>
          </cell>
        </row>
        <row r="18">
          <cell r="A18">
            <v>17</v>
          </cell>
          <cell r="B18">
            <v>8.5000000000000006E-2</v>
          </cell>
          <cell r="C18">
            <v>0.3</v>
          </cell>
        </row>
        <row r="19">
          <cell r="A19">
            <v>18</v>
          </cell>
          <cell r="B19">
            <v>0.09</v>
          </cell>
          <cell r="C19">
            <v>0.3</v>
          </cell>
        </row>
        <row r="20">
          <cell r="A20">
            <v>19</v>
          </cell>
          <cell r="B20">
            <v>9.5000000000000001E-2</v>
          </cell>
          <cell r="C20">
            <v>0.3</v>
          </cell>
        </row>
        <row r="21">
          <cell r="A21">
            <v>20</v>
          </cell>
          <cell r="B21">
            <v>0.1</v>
          </cell>
          <cell r="C21">
            <v>0.4</v>
          </cell>
        </row>
        <row r="22">
          <cell r="A22">
            <v>21</v>
          </cell>
          <cell r="B22">
            <v>0.105</v>
          </cell>
          <cell r="C22">
            <v>0.4</v>
          </cell>
        </row>
        <row r="23">
          <cell r="A23">
            <v>22</v>
          </cell>
          <cell r="B23">
            <v>0.11</v>
          </cell>
          <cell r="C23">
            <v>0.4</v>
          </cell>
        </row>
        <row r="24">
          <cell r="A24">
            <v>23</v>
          </cell>
          <cell r="B24">
            <v>0.115</v>
          </cell>
          <cell r="C24">
            <v>0.4</v>
          </cell>
        </row>
        <row r="25">
          <cell r="A25">
            <v>24</v>
          </cell>
          <cell r="B25">
            <v>0.12</v>
          </cell>
          <cell r="C25">
            <v>0.4</v>
          </cell>
        </row>
        <row r="26">
          <cell r="A26">
            <v>25</v>
          </cell>
          <cell r="B26">
            <v>0.125</v>
          </cell>
          <cell r="C26">
            <v>0.4</v>
          </cell>
        </row>
        <row r="27">
          <cell r="A27">
            <v>26</v>
          </cell>
          <cell r="B27">
            <v>0.13</v>
          </cell>
          <cell r="C27">
            <v>0.4</v>
          </cell>
        </row>
        <row r="28">
          <cell r="A28">
            <v>27</v>
          </cell>
          <cell r="B28">
            <v>0.13500000000000001</v>
          </cell>
          <cell r="C28">
            <v>0.4</v>
          </cell>
        </row>
        <row r="29">
          <cell r="A29">
            <v>28</v>
          </cell>
          <cell r="B29">
            <v>0.14000000000000001</v>
          </cell>
          <cell r="C29">
            <v>0.4</v>
          </cell>
        </row>
        <row r="30">
          <cell r="A30">
            <v>29</v>
          </cell>
          <cell r="B30">
            <v>0.14499999999999999</v>
          </cell>
          <cell r="C30">
            <v>0.4</v>
          </cell>
        </row>
        <row r="31">
          <cell r="A31">
            <v>30</v>
          </cell>
          <cell r="B31">
            <v>0.15</v>
          </cell>
          <cell r="C31">
            <v>0.5</v>
          </cell>
        </row>
        <row r="32">
          <cell r="A32">
            <v>31</v>
          </cell>
          <cell r="B32">
            <v>0.155</v>
          </cell>
          <cell r="C32">
            <v>0.5</v>
          </cell>
        </row>
        <row r="33">
          <cell r="A33">
            <v>32</v>
          </cell>
          <cell r="B33">
            <v>0.16</v>
          </cell>
          <cell r="C33">
            <v>0.5</v>
          </cell>
        </row>
        <row r="34">
          <cell r="A34">
            <v>33</v>
          </cell>
          <cell r="B34">
            <v>0.16500000000000001</v>
          </cell>
          <cell r="C34">
            <v>0.5</v>
          </cell>
        </row>
        <row r="35">
          <cell r="A35">
            <v>34</v>
          </cell>
          <cell r="B35">
            <v>0.17</v>
          </cell>
          <cell r="C35">
            <v>0.5</v>
          </cell>
        </row>
        <row r="36">
          <cell r="A36">
            <v>35</v>
          </cell>
          <cell r="B36">
            <v>0.17499999999999999</v>
          </cell>
          <cell r="C36">
            <v>0.5</v>
          </cell>
        </row>
        <row r="37">
          <cell r="A37">
            <v>36</v>
          </cell>
          <cell r="B37">
            <v>0.18</v>
          </cell>
          <cell r="C37">
            <v>0.5</v>
          </cell>
        </row>
        <row r="38">
          <cell r="A38">
            <v>37</v>
          </cell>
          <cell r="B38">
            <v>0.185</v>
          </cell>
          <cell r="C38">
            <v>0.5</v>
          </cell>
        </row>
        <row r="39">
          <cell r="A39">
            <v>38</v>
          </cell>
          <cell r="B39">
            <v>0.19</v>
          </cell>
          <cell r="C39">
            <v>0.5</v>
          </cell>
        </row>
        <row r="40">
          <cell r="A40">
            <v>39</v>
          </cell>
          <cell r="B40">
            <v>0.19500000000000001</v>
          </cell>
          <cell r="C40">
            <v>0.5</v>
          </cell>
        </row>
        <row r="41">
          <cell r="A41">
            <v>40</v>
          </cell>
          <cell r="B41">
            <v>0.2</v>
          </cell>
          <cell r="C41">
            <v>0.6</v>
          </cell>
        </row>
        <row r="42">
          <cell r="A42">
            <v>41</v>
          </cell>
          <cell r="B42">
            <v>0.20499999999999999</v>
          </cell>
          <cell r="C42">
            <v>0.6</v>
          </cell>
        </row>
        <row r="43">
          <cell r="A43">
            <v>42</v>
          </cell>
          <cell r="B43">
            <v>0.21</v>
          </cell>
          <cell r="C43">
            <v>0.6</v>
          </cell>
        </row>
        <row r="44">
          <cell r="A44">
            <v>43</v>
          </cell>
          <cell r="B44">
            <v>0.215</v>
          </cell>
          <cell r="C44">
            <v>0.6</v>
          </cell>
        </row>
        <row r="45">
          <cell r="A45">
            <v>44</v>
          </cell>
          <cell r="B45">
            <v>0.22</v>
          </cell>
          <cell r="C45">
            <v>0.6</v>
          </cell>
        </row>
        <row r="46">
          <cell r="A46">
            <v>45</v>
          </cell>
          <cell r="B46">
            <v>0.22500000000000001</v>
          </cell>
          <cell r="C46">
            <v>0.6</v>
          </cell>
        </row>
        <row r="47">
          <cell r="A47">
            <v>46</v>
          </cell>
          <cell r="B47">
            <v>0.23</v>
          </cell>
          <cell r="C47">
            <v>0.6</v>
          </cell>
        </row>
        <row r="48">
          <cell r="A48">
            <v>47</v>
          </cell>
          <cell r="B48">
            <v>0.23499999999999999</v>
          </cell>
          <cell r="C48">
            <v>0.6</v>
          </cell>
        </row>
        <row r="49">
          <cell r="A49">
            <v>48</v>
          </cell>
          <cell r="B49">
            <v>0.24</v>
          </cell>
          <cell r="C49">
            <v>0.6</v>
          </cell>
        </row>
        <row r="50">
          <cell r="A50">
            <v>49</v>
          </cell>
          <cell r="B50">
            <v>0.245</v>
          </cell>
          <cell r="C50">
            <v>0.6</v>
          </cell>
        </row>
        <row r="51">
          <cell r="A51">
            <v>50</v>
          </cell>
          <cell r="B51">
            <v>0.25</v>
          </cell>
          <cell r="C51">
            <v>0.7</v>
          </cell>
        </row>
        <row r="52">
          <cell r="A52">
            <v>51</v>
          </cell>
          <cell r="B52">
            <v>0.255</v>
          </cell>
          <cell r="C52">
            <v>0.7</v>
          </cell>
        </row>
        <row r="53">
          <cell r="A53">
            <v>52</v>
          </cell>
          <cell r="B53">
            <v>0.26</v>
          </cell>
          <cell r="C53">
            <v>0.7</v>
          </cell>
        </row>
        <row r="54">
          <cell r="A54">
            <v>53</v>
          </cell>
          <cell r="B54">
            <v>0.26500000000000001</v>
          </cell>
          <cell r="C54">
            <v>0.7</v>
          </cell>
        </row>
        <row r="55">
          <cell r="A55">
            <v>54</v>
          </cell>
          <cell r="B55">
            <v>0.27</v>
          </cell>
          <cell r="C55">
            <v>0.7</v>
          </cell>
        </row>
        <row r="56">
          <cell r="A56">
            <v>55</v>
          </cell>
          <cell r="B56">
            <v>0.27500000000000002</v>
          </cell>
          <cell r="C56">
            <v>0.7</v>
          </cell>
        </row>
        <row r="57">
          <cell r="A57">
            <v>56</v>
          </cell>
          <cell r="B57">
            <v>0.28000000000000003</v>
          </cell>
          <cell r="C57">
            <v>0.7</v>
          </cell>
        </row>
        <row r="58">
          <cell r="A58">
            <v>57</v>
          </cell>
          <cell r="B58">
            <v>0.28499999999999998</v>
          </cell>
          <cell r="C58">
            <v>0.7</v>
          </cell>
        </row>
        <row r="59">
          <cell r="A59">
            <v>58</v>
          </cell>
          <cell r="B59">
            <v>0.28999999999999998</v>
          </cell>
          <cell r="C59">
            <v>0.7</v>
          </cell>
        </row>
        <row r="60">
          <cell r="A60">
            <v>59</v>
          </cell>
          <cell r="B60">
            <v>0.29499999999999998</v>
          </cell>
          <cell r="C60">
            <v>0.7</v>
          </cell>
        </row>
        <row r="61">
          <cell r="A61">
            <v>60</v>
          </cell>
          <cell r="B61">
            <v>0.3</v>
          </cell>
          <cell r="C61">
            <v>0.8</v>
          </cell>
        </row>
        <row r="62">
          <cell r="A62">
            <v>61</v>
          </cell>
          <cell r="B62">
            <v>0.30499999999999999</v>
          </cell>
          <cell r="C62">
            <v>0.8</v>
          </cell>
        </row>
        <row r="63">
          <cell r="A63">
            <v>62</v>
          </cell>
          <cell r="B63">
            <v>0.31</v>
          </cell>
          <cell r="C63">
            <v>0.8</v>
          </cell>
        </row>
        <row r="64">
          <cell r="A64">
            <v>63</v>
          </cell>
          <cell r="B64">
            <v>0.315</v>
          </cell>
          <cell r="C64">
            <v>0.8</v>
          </cell>
        </row>
        <row r="65">
          <cell r="A65">
            <v>64</v>
          </cell>
          <cell r="B65">
            <v>0.32</v>
          </cell>
          <cell r="C65">
            <v>0.8</v>
          </cell>
        </row>
        <row r="66">
          <cell r="A66">
            <v>65</v>
          </cell>
          <cell r="B66">
            <v>0.32500000000000001</v>
          </cell>
          <cell r="C66">
            <v>0.8</v>
          </cell>
        </row>
        <row r="67">
          <cell r="A67">
            <v>66</v>
          </cell>
          <cell r="B67">
            <v>0.33</v>
          </cell>
          <cell r="C67">
            <v>0.8</v>
          </cell>
        </row>
        <row r="68">
          <cell r="A68">
            <v>67</v>
          </cell>
          <cell r="B68">
            <v>0.33500000000000002</v>
          </cell>
          <cell r="C68">
            <v>0.8</v>
          </cell>
        </row>
        <row r="69">
          <cell r="A69">
            <v>68</v>
          </cell>
          <cell r="B69">
            <v>0.34</v>
          </cell>
          <cell r="C69">
            <v>0.8</v>
          </cell>
        </row>
        <row r="70">
          <cell r="A70">
            <v>69</v>
          </cell>
          <cell r="B70">
            <v>0.34499999999999997</v>
          </cell>
          <cell r="C70">
            <v>0.8</v>
          </cell>
        </row>
        <row r="71">
          <cell r="A71">
            <v>70</v>
          </cell>
          <cell r="B71">
            <v>0.35</v>
          </cell>
          <cell r="C71">
            <v>0.8</v>
          </cell>
        </row>
        <row r="72">
          <cell r="A72">
            <v>71</v>
          </cell>
          <cell r="B72">
            <v>0.35499999999999998</v>
          </cell>
          <cell r="C72">
            <v>0.8</v>
          </cell>
        </row>
        <row r="73">
          <cell r="A73">
            <v>72</v>
          </cell>
          <cell r="B73">
            <v>0.36</v>
          </cell>
          <cell r="C73">
            <v>0.8</v>
          </cell>
        </row>
        <row r="74">
          <cell r="A74">
            <v>73</v>
          </cell>
          <cell r="B74">
            <v>0.36499999999999999</v>
          </cell>
          <cell r="C74">
            <v>0.8</v>
          </cell>
        </row>
        <row r="75">
          <cell r="A75">
            <v>74</v>
          </cell>
          <cell r="B75">
            <v>0.37</v>
          </cell>
          <cell r="C75">
            <v>0.8</v>
          </cell>
        </row>
        <row r="76">
          <cell r="A76">
            <v>75</v>
          </cell>
          <cell r="B76">
            <v>0.375</v>
          </cell>
          <cell r="C76">
            <v>0.8</v>
          </cell>
        </row>
        <row r="77">
          <cell r="A77">
            <v>76</v>
          </cell>
          <cell r="B77">
            <v>0.38</v>
          </cell>
          <cell r="C77">
            <v>0.8</v>
          </cell>
        </row>
        <row r="78">
          <cell r="A78">
            <v>77</v>
          </cell>
          <cell r="B78">
            <v>0.38500000000000001</v>
          </cell>
          <cell r="C78">
            <v>0.8</v>
          </cell>
        </row>
        <row r="79">
          <cell r="A79">
            <v>78</v>
          </cell>
          <cell r="B79">
            <v>0.39</v>
          </cell>
          <cell r="C79">
            <v>0.8</v>
          </cell>
        </row>
        <row r="80">
          <cell r="A80">
            <v>79</v>
          </cell>
          <cell r="B80">
            <v>0.39500000000000002</v>
          </cell>
          <cell r="C80">
            <v>0.8</v>
          </cell>
        </row>
        <row r="81">
          <cell r="A81">
            <v>80</v>
          </cell>
          <cell r="B81">
            <v>0.4</v>
          </cell>
          <cell r="C81">
            <v>0.8</v>
          </cell>
        </row>
        <row r="82">
          <cell r="A82">
            <v>81</v>
          </cell>
          <cell r="B82">
            <v>0.40500000000000003</v>
          </cell>
          <cell r="C82">
            <v>0.8</v>
          </cell>
        </row>
        <row r="83">
          <cell r="A83">
            <v>82</v>
          </cell>
          <cell r="B83">
            <v>0.41</v>
          </cell>
          <cell r="C83">
            <v>0.8</v>
          </cell>
        </row>
        <row r="84">
          <cell r="A84">
            <v>83</v>
          </cell>
          <cell r="B84">
            <v>0.41499999999999998</v>
          </cell>
          <cell r="C84">
            <v>0.8</v>
          </cell>
        </row>
        <row r="85">
          <cell r="A85">
            <v>84</v>
          </cell>
          <cell r="B85">
            <v>0.42</v>
          </cell>
          <cell r="C85">
            <v>0.8</v>
          </cell>
        </row>
        <row r="86">
          <cell r="A86">
            <v>85</v>
          </cell>
          <cell r="B86">
            <v>0.42499999999999999</v>
          </cell>
          <cell r="C86">
            <v>0.8</v>
          </cell>
        </row>
        <row r="87">
          <cell r="A87">
            <v>86</v>
          </cell>
          <cell r="B87">
            <v>0.43</v>
          </cell>
          <cell r="C87">
            <v>0.8</v>
          </cell>
        </row>
        <row r="88">
          <cell r="A88">
            <v>87</v>
          </cell>
          <cell r="B88">
            <v>0.435</v>
          </cell>
          <cell r="C88">
            <v>0.8</v>
          </cell>
        </row>
        <row r="89">
          <cell r="A89">
            <v>88</v>
          </cell>
          <cell r="B89">
            <v>0.44</v>
          </cell>
          <cell r="C89">
            <v>0.8</v>
          </cell>
        </row>
        <row r="90">
          <cell r="A90">
            <v>89</v>
          </cell>
          <cell r="B90">
            <v>0.44500000000000001</v>
          </cell>
          <cell r="C90">
            <v>0.8</v>
          </cell>
        </row>
        <row r="91">
          <cell r="A91">
            <v>90</v>
          </cell>
          <cell r="B91">
            <v>0.45</v>
          </cell>
          <cell r="C91">
            <v>0.8</v>
          </cell>
        </row>
        <row r="92">
          <cell r="A92">
            <v>91</v>
          </cell>
          <cell r="B92">
            <v>0.45500000000000002</v>
          </cell>
          <cell r="C92">
            <v>0.8</v>
          </cell>
        </row>
        <row r="93">
          <cell r="A93">
            <v>92</v>
          </cell>
          <cell r="B93">
            <v>0.46</v>
          </cell>
          <cell r="C93">
            <v>0.8</v>
          </cell>
        </row>
        <row r="94">
          <cell r="A94">
            <v>93</v>
          </cell>
          <cell r="B94">
            <v>0.46500000000000002</v>
          </cell>
          <cell r="C94">
            <v>0.8</v>
          </cell>
        </row>
        <row r="95">
          <cell r="A95">
            <v>94</v>
          </cell>
          <cell r="B95">
            <v>0.47</v>
          </cell>
          <cell r="C95">
            <v>0.8</v>
          </cell>
        </row>
        <row r="96">
          <cell r="A96">
            <v>95</v>
          </cell>
          <cell r="B96">
            <v>0.47499999999999998</v>
          </cell>
          <cell r="C96">
            <v>0.8</v>
          </cell>
        </row>
        <row r="97">
          <cell r="A97">
            <v>96</v>
          </cell>
          <cell r="B97">
            <v>0.48</v>
          </cell>
          <cell r="C97">
            <v>0.8</v>
          </cell>
        </row>
        <row r="98">
          <cell r="A98">
            <v>97</v>
          </cell>
          <cell r="B98">
            <v>0.48499999999999999</v>
          </cell>
          <cell r="C98">
            <v>0.8</v>
          </cell>
        </row>
        <row r="99">
          <cell r="A99">
            <v>98</v>
          </cell>
          <cell r="B99">
            <v>0.49</v>
          </cell>
          <cell r="C99">
            <v>0.8</v>
          </cell>
        </row>
        <row r="100">
          <cell r="A100">
            <v>99</v>
          </cell>
          <cell r="B100">
            <v>0.495</v>
          </cell>
          <cell r="C100">
            <v>0.8</v>
          </cell>
        </row>
        <row r="101">
          <cell r="A101">
            <v>100</v>
          </cell>
          <cell r="B101">
            <v>0.5</v>
          </cell>
          <cell r="C101">
            <v>0.9</v>
          </cell>
        </row>
        <row r="102">
          <cell r="A102">
            <v>101</v>
          </cell>
          <cell r="B102">
            <v>0.505</v>
          </cell>
          <cell r="C102">
            <v>0.9</v>
          </cell>
        </row>
        <row r="103">
          <cell r="A103">
            <v>102</v>
          </cell>
          <cell r="B103">
            <v>0.51</v>
          </cell>
          <cell r="C103">
            <v>0.9</v>
          </cell>
        </row>
        <row r="104">
          <cell r="A104">
            <v>103</v>
          </cell>
          <cell r="B104">
            <v>0.51500000000000001</v>
          </cell>
          <cell r="C104">
            <v>0.9</v>
          </cell>
        </row>
        <row r="105">
          <cell r="A105">
            <v>104</v>
          </cell>
          <cell r="B105">
            <v>0.52</v>
          </cell>
          <cell r="C105">
            <v>0.9</v>
          </cell>
        </row>
        <row r="106">
          <cell r="A106">
            <v>105</v>
          </cell>
          <cell r="B106">
            <v>0.52500000000000002</v>
          </cell>
          <cell r="C106">
            <v>0.9</v>
          </cell>
        </row>
        <row r="107">
          <cell r="A107">
            <v>106</v>
          </cell>
          <cell r="B107">
            <v>0.53</v>
          </cell>
          <cell r="C107">
            <v>0.9</v>
          </cell>
        </row>
        <row r="108">
          <cell r="A108">
            <v>107</v>
          </cell>
          <cell r="B108">
            <v>0.53500000000000003</v>
          </cell>
          <cell r="C108">
            <v>0.9</v>
          </cell>
        </row>
        <row r="109">
          <cell r="A109">
            <v>108</v>
          </cell>
          <cell r="B109">
            <v>0.54</v>
          </cell>
          <cell r="C109">
            <v>0.9</v>
          </cell>
        </row>
        <row r="110">
          <cell r="A110">
            <v>109</v>
          </cell>
          <cell r="B110">
            <v>0.54500000000000004</v>
          </cell>
          <cell r="C110">
            <v>0.9</v>
          </cell>
        </row>
        <row r="111">
          <cell r="A111">
            <v>110</v>
          </cell>
          <cell r="B111">
            <v>0.55000000000000004</v>
          </cell>
          <cell r="C111">
            <v>0.9</v>
          </cell>
        </row>
        <row r="112">
          <cell r="A112">
            <v>111</v>
          </cell>
          <cell r="B112">
            <v>0.55500000000000005</v>
          </cell>
          <cell r="C112">
            <v>0.9</v>
          </cell>
        </row>
        <row r="113">
          <cell r="A113">
            <v>112</v>
          </cell>
          <cell r="B113">
            <v>0.56000000000000005</v>
          </cell>
          <cell r="C113">
            <v>0.9</v>
          </cell>
        </row>
        <row r="114">
          <cell r="A114">
            <v>113</v>
          </cell>
          <cell r="B114">
            <v>0.56499999999999995</v>
          </cell>
          <cell r="C114">
            <v>0.9</v>
          </cell>
        </row>
        <row r="115">
          <cell r="A115">
            <v>114</v>
          </cell>
          <cell r="B115">
            <v>0.56999999999999995</v>
          </cell>
          <cell r="C115">
            <v>0.9</v>
          </cell>
        </row>
        <row r="116">
          <cell r="A116">
            <v>115</v>
          </cell>
          <cell r="B116">
            <v>0.57499999999999996</v>
          </cell>
          <cell r="C116">
            <v>0.9</v>
          </cell>
        </row>
        <row r="117">
          <cell r="A117">
            <v>116</v>
          </cell>
          <cell r="B117">
            <v>0.57999999999999996</v>
          </cell>
          <cell r="C117">
            <v>0.9</v>
          </cell>
        </row>
        <row r="118">
          <cell r="A118">
            <v>117</v>
          </cell>
          <cell r="B118">
            <v>0.58499999999999996</v>
          </cell>
          <cell r="C118">
            <v>0.9</v>
          </cell>
        </row>
        <row r="119">
          <cell r="A119">
            <v>118</v>
          </cell>
          <cell r="B119">
            <v>0.59</v>
          </cell>
          <cell r="C119">
            <v>0.9</v>
          </cell>
        </row>
        <row r="120">
          <cell r="A120">
            <v>119</v>
          </cell>
          <cell r="B120">
            <v>0.59499999999999997</v>
          </cell>
          <cell r="C120">
            <v>0.9</v>
          </cell>
        </row>
        <row r="121">
          <cell r="A121">
            <v>120</v>
          </cell>
          <cell r="B121">
            <v>0.6</v>
          </cell>
          <cell r="C121">
            <v>0.9</v>
          </cell>
        </row>
        <row r="122">
          <cell r="A122">
            <v>121</v>
          </cell>
          <cell r="B122">
            <v>0.60499999999999998</v>
          </cell>
          <cell r="C122">
            <v>0.9</v>
          </cell>
        </row>
        <row r="123">
          <cell r="A123">
            <v>122</v>
          </cell>
          <cell r="B123">
            <v>0.61</v>
          </cell>
          <cell r="C123">
            <v>0.9</v>
          </cell>
        </row>
        <row r="124">
          <cell r="A124">
            <v>123</v>
          </cell>
          <cell r="B124">
            <v>0.61499999999999999</v>
          </cell>
          <cell r="C124">
            <v>0.9</v>
          </cell>
        </row>
        <row r="125">
          <cell r="A125">
            <v>124</v>
          </cell>
          <cell r="B125">
            <v>0.62</v>
          </cell>
          <cell r="C125">
            <v>0.9</v>
          </cell>
        </row>
        <row r="126">
          <cell r="A126">
            <v>125</v>
          </cell>
          <cell r="B126">
            <v>0.625</v>
          </cell>
          <cell r="C126">
            <v>0.9</v>
          </cell>
        </row>
        <row r="127">
          <cell r="A127">
            <v>126</v>
          </cell>
          <cell r="B127">
            <v>0.63</v>
          </cell>
          <cell r="C127">
            <v>0.9</v>
          </cell>
        </row>
        <row r="128">
          <cell r="A128">
            <v>127</v>
          </cell>
          <cell r="B128">
            <v>0.63500000000000001</v>
          </cell>
          <cell r="C128">
            <v>0.9</v>
          </cell>
        </row>
        <row r="129">
          <cell r="A129">
            <v>128</v>
          </cell>
          <cell r="B129">
            <v>0.64</v>
          </cell>
          <cell r="C129">
            <v>0.9</v>
          </cell>
        </row>
        <row r="130">
          <cell r="A130">
            <v>129</v>
          </cell>
          <cell r="B130">
            <v>0.64500000000000002</v>
          </cell>
          <cell r="C130">
            <v>0.9</v>
          </cell>
        </row>
        <row r="131">
          <cell r="A131">
            <v>130</v>
          </cell>
          <cell r="B131">
            <v>0.65</v>
          </cell>
          <cell r="C131">
            <v>0.9</v>
          </cell>
        </row>
        <row r="132">
          <cell r="A132">
            <v>131</v>
          </cell>
          <cell r="B132">
            <v>0.65500000000000003</v>
          </cell>
          <cell r="C132">
            <v>0.9</v>
          </cell>
        </row>
        <row r="133">
          <cell r="A133">
            <v>132</v>
          </cell>
          <cell r="B133">
            <v>0.66</v>
          </cell>
          <cell r="C133">
            <v>0.9</v>
          </cell>
        </row>
        <row r="134">
          <cell r="A134">
            <v>133</v>
          </cell>
          <cell r="B134">
            <v>0.66500000000000004</v>
          </cell>
          <cell r="C134">
            <v>0.9</v>
          </cell>
        </row>
        <row r="135">
          <cell r="A135">
            <v>134</v>
          </cell>
          <cell r="B135">
            <v>0.67</v>
          </cell>
          <cell r="C135">
            <v>0.9</v>
          </cell>
        </row>
        <row r="136">
          <cell r="A136">
            <v>135</v>
          </cell>
          <cell r="B136">
            <v>0.67500000000000004</v>
          </cell>
          <cell r="C136">
            <v>0.9</v>
          </cell>
        </row>
        <row r="137">
          <cell r="A137">
            <v>136</v>
          </cell>
          <cell r="B137">
            <v>0.68</v>
          </cell>
          <cell r="C137">
            <v>0.9</v>
          </cell>
        </row>
        <row r="138">
          <cell r="A138">
            <v>137</v>
          </cell>
          <cell r="B138">
            <v>0.68500000000000005</v>
          </cell>
          <cell r="C138">
            <v>0.9</v>
          </cell>
        </row>
        <row r="139">
          <cell r="A139">
            <v>138</v>
          </cell>
          <cell r="B139">
            <v>0.69</v>
          </cell>
          <cell r="C139">
            <v>0.9</v>
          </cell>
        </row>
        <row r="140">
          <cell r="A140">
            <v>139</v>
          </cell>
          <cell r="B140">
            <v>0.69499999999999995</v>
          </cell>
          <cell r="C140">
            <v>0.9</v>
          </cell>
        </row>
        <row r="141">
          <cell r="A141">
            <v>140</v>
          </cell>
          <cell r="B141">
            <v>0.7</v>
          </cell>
          <cell r="C141">
            <v>0.9</v>
          </cell>
        </row>
        <row r="142">
          <cell r="A142">
            <v>141</v>
          </cell>
          <cell r="B142">
            <v>0.70499999999999996</v>
          </cell>
          <cell r="C142">
            <v>0.9</v>
          </cell>
        </row>
        <row r="143">
          <cell r="A143">
            <v>142</v>
          </cell>
          <cell r="B143">
            <v>0.71</v>
          </cell>
          <cell r="C143">
            <v>0.9</v>
          </cell>
        </row>
        <row r="144">
          <cell r="A144">
            <v>143</v>
          </cell>
          <cell r="B144">
            <v>0.71499999999999997</v>
          </cell>
          <cell r="C144">
            <v>0.9</v>
          </cell>
        </row>
        <row r="145">
          <cell r="A145">
            <v>144</v>
          </cell>
          <cell r="B145">
            <v>0.72</v>
          </cell>
          <cell r="C145">
            <v>0.9</v>
          </cell>
        </row>
        <row r="146">
          <cell r="A146">
            <v>145</v>
          </cell>
          <cell r="B146">
            <v>0.72499999999999998</v>
          </cell>
          <cell r="C146">
            <v>0.9</v>
          </cell>
        </row>
        <row r="147">
          <cell r="A147">
            <v>146</v>
          </cell>
          <cell r="B147">
            <v>0.73</v>
          </cell>
          <cell r="C147">
            <v>0.9</v>
          </cell>
        </row>
        <row r="148">
          <cell r="A148">
            <v>147</v>
          </cell>
          <cell r="B148">
            <v>0.73499999999999999</v>
          </cell>
          <cell r="C148">
            <v>0.9</v>
          </cell>
        </row>
        <row r="149">
          <cell r="A149">
            <v>148</v>
          </cell>
          <cell r="B149">
            <v>0.74</v>
          </cell>
          <cell r="C149">
            <v>0.9</v>
          </cell>
        </row>
        <row r="150">
          <cell r="A150">
            <v>149</v>
          </cell>
          <cell r="B150">
            <v>0.745</v>
          </cell>
          <cell r="C150">
            <v>0.9</v>
          </cell>
        </row>
        <row r="151">
          <cell r="A151">
            <v>150</v>
          </cell>
          <cell r="B151">
            <v>0.75</v>
          </cell>
          <cell r="C151">
            <v>0.9</v>
          </cell>
        </row>
        <row r="152">
          <cell r="A152">
            <v>151</v>
          </cell>
          <cell r="B152">
            <v>0.755</v>
          </cell>
          <cell r="C152">
            <v>0.9</v>
          </cell>
        </row>
        <row r="153">
          <cell r="A153">
            <v>152</v>
          </cell>
          <cell r="B153">
            <v>0.76</v>
          </cell>
          <cell r="C153">
            <v>0.9</v>
          </cell>
        </row>
        <row r="154">
          <cell r="A154">
            <v>153</v>
          </cell>
          <cell r="B154">
            <v>0.76500000000000001</v>
          </cell>
          <cell r="C154">
            <v>0.9</v>
          </cell>
        </row>
        <row r="155">
          <cell r="A155">
            <v>154</v>
          </cell>
          <cell r="B155">
            <v>0.77</v>
          </cell>
          <cell r="C155">
            <v>0.9</v>
          </cell>
        </row>
        <row r="156">
          <cell r="A156">
            <v>155</v>
          </cell>
          <cell r="B156">
            <v>0.77500000000000002</v>
          </cell>
          <cell r="C156">
            <v>0.9</v>
          </cell>
        </row>
        <row r="157">
          <cell r="A157">
            <v>156</v>
          </cell>
          <cell r="B157">
            <v>0.78</v>
          </cell>
          <cell r="C157">
            <v>0.9</v>
          </cell>
        </row>
        <row r="158">
          <cell r="A158">
            <v>157</v>
          </cell>
          <cell r="B158">
            <v>0.78500000000000003</v>
          </cell>
          <cell r="C158">
            <v>0.9</v>
          </cell>
        </row>
        <row r="159">
          <cell r="A159">
            <v>158</v>
          </cell>
          <cell r="B159">
            <v>0.79</v>
          </cell>
          <cell r="C159">
            <v>0.9</v>
          </cell>
        </row>
        <row r="160">
          <cell r="A160">
            <v>159</v>
          </cell>
          <cell r="B160">
            <v>0.79500000000000004</v>
          </cell>
          <cell r="C160">
            <v>0.9</v>
          </cell>
        </row>
        <row r="161">
          <cell r="A161">
            <v>160</v>
          </cell>
          <cell r="B161">
            <v>0.8</v>
          </cell>
          <cell r="C161">
            <v>0.9</v>
          </cell>
        </row>
        <row r="162">
          <cell r="A162">
            <v>161</v>
          </cell>
          <cell r="B162">
            <v>0.80500000000000005</v>
          </cell>
          <cell r="C162">
            <v>0.9</v>
          </cell>
        </row>
        <row r="163">
          <cell r="A163">
            <v>162</v>
          </cell>
          <cell r="B163">
            <v>0.81</v>
          </cell>
          <cell r="C163">
            <v>0.9</v>
          </cell>
        </row>
        <row r="164">
          <cell r="A164">
            <v>163</v>
          </cell>
          <cell r="B164">
            <v>0.81499999999999995</v>
          </cell>
          <cell r="C164">
            <v>0.9</v>
          </cell>
        </row>
        <row r="165">
          <cell r="A165">
            <v>164</v>
          </cell>
          <cell r="B165">
            <v>0.82</v>
          </cell>
          <cell r="C165">
            <v>0.9</v>
          </cell>
        </row>
        <row r="166">
          <cell r="A166">
            <v>165</v>
          </cell>
          <cell r="B166">
            <v>0.82499999999999996</v>
          </cell>
          <cell r="C166">
            <v>0.9</v>
          </cell>
        </row>
        <row r="167">
          <cell r="A167">
            <v>166</v>
          </cell>
          <cell r="B167">
            <v>0.83</v>
          </cell>
          <cell r="C167">
            <v>0.9</v>
          </cell>
        </row>
        <row r="168">
          <cell r="A168">
            <v>167</v>
          </cell>
          <cell r="B168">
            <v>0.83499999999999996</v>
          </cell>
          <cell r="C168">
            <v>0.9</v>
          </cell>
        </row>
        <row r="169">
          <cell r="A169">
            <v>168</v>
          </cell>
          <cell r="B169">
            <v>0.84</v>
          </cell>
          <cell r="C169">
            <v>0.9</v>
          </cell>
        </row>
        <row r="170">
          <cell r="A170">
            <v>169</v>
          </cell>
          <cell r="B170">
            <v>0.84499999999999997</v>
          </cell>
          <cell r="C170">
            <v>0.9</v>
          </cell>
        </row>
        <row r="171">
          <cell r="A171">
            <v>170</v>
          </cell>
          <cell r="B171">
            <v>0.85</v>
          </cell>
          <cell r="C171">
            <v>0.9</v>
          </cell>
        </row>
        <row r="172">
          <cell r="A172">
            <v>171</v>
          </cell>
          <cell r="B172">
            <v>0.85499999999999998</v>
          </cell>
          <cell r="C172">
            <v>0.9</v>
          </cell>
        </row>
        <row r="173">
          <cell r="A173">
            <v>172</v>
          </cell>
          <cell r="B173">
            <v>0.86</v>
          </cell>
          <cell r="C173">
            <v>0.9</v>
          </cell>
        </row>
        <row r="174">
          <cell r="A174">
            <v>173</v>
          </cell>
          <cell r="B174">
            <v>0.86499999999999999</v>
          </cell>
          <cell r="C174">
            <v>0.9</v>
          </cell>
        </row>
        <row r="175">
          <cell r="A175">
            <v>174</v>
          </cell>
          <cell r="B175">
            <v>0.87</v>
          </cell>
          <cell r="C175">
            <v>0.9</v>
          </cell>
        </row>
        <row r="176">
          <cell r="A176">
            <v>175</v>
          </cell>
          <cell r="B176">
            <v>0.875</v>
          </cell>
          <cell r="C176">
            <v>0.9</v>
          </cell>
        </row>
        <row r="177">
          <cell r="A177">
            <v>176</v>
          </cell>
          <cell r="B177">
            <v>0.88</v>
          </cell>
          <cell r="C177">
            <v>0.9</v>
          </cell>
        </row>
        <row r="178">
          <cell r="A178">
            <v>177</v>
          </cell>
          <cell r="B178">
            <v>0.88500000000000001</v>
          </cell>
          <cell r="C178">
            <v>0.9</v>
          </cell>
        </row>
        <row r="179">
          <cell r="A179">
            <v>178</v>
          </cell>
          <cell r="B179">
            <v>0.89</v>
          </cell>
          <cell r="C179">
            <v>0.9</v>
          </cell>
        </row>
        <row r="180">
          <cell r="A180">
            <v>179</v>
          </cell>
          <cell r="B180">
            <v>0.89500000000000002</v>
          </cell>
          <cell r="C180">
            <v>0.9</v>
          </cell>
        </row>
        <row r="181">
          <cell r="A181">
            <v>180</v>
          </cell>
          <cell r="B181">
            <v>0.9</v>
          </cell>
          <cell r="C181">
            <v>0.9</v>
          </cell>
        </row>
        <row r="182">
          <cell r="A182">
            <v>181</v>
          </cell>
          <cell r="B182">
            <v>0.90500000000000003</v>
          </cell>
          <cell r="C182">
            <v>0.9</v>
          </cell>
        </row>
        <row r="183">
          <cell r="A183">
            <v>182</v>
          </cell>
          <cell r="B183">
            <v>0.91</v>
          </cell>
          <cell r="C183">
            <v>0.9</v>
          </cell>
        </row>
        <row r="184">
          <cell r="A184">
            <v>183</v>
          </cell>
          <cell r="B184">
            <v>0.91500000000000004</v>
          </cell>
          <cell r="C184">
            <v>0.9</v>
          </cell>
        </row>
        <row r="185">
          <cell r="A185">
            <v>184</v>
          </cell>
          <cell r="B185">
            <v>0.92</v>
          </cell>
          <cell r="C185">
            <v>0.9</v>
          </cell>
        </row>
        <row r="186">
          <cell r="A186">
            <v>185</v>
          </cell>
          <cell r="B186">
            <v>0.92500000000000004</v>
          </cell>
          <cell r="C186">
            <v>0.9</v>
          </cell>
        </row>
        <row r="187">
          <cell r="A187">
            <v>186</v>
          </cell>
          <cell r="B187">
            <v>0.93</v>
          </cell>
          <cell r="C187">
            <v>0.9</v>
          </cell>
        </row>
        <row r="188">
          <cell r="A188">
            <v>187</v>
          </cell>
          <cell r="B188">
            <v>0.93500000000000005</v>
          </cell>
          <cell r="C188">
            <v>0.9</v>
          </cell>
        </row>
        <row r="189">
          <cell r="A189">
            <v>188</v>
          </cell>
          <cell r="B189">
            <v>0.94</v>
          </cell>
          <cell r="C189">
            <v>0.9</v>
          </cell>
        </row>
        <row r="190">
          <cell r="A190">
            <v>189</v>
          </cell>
          <cell r="B190">
            <v>0.94499999999999995</v>
          </cell>
          <cell r="C190">
            <v>0.9</v>
          </cell>
        </row>
        <row r="191">
          <cell r="A191">
            <v>190</v>
          </cell>
          <cell r="B191">
            <v>0.95</v>
          </cell>
          <cell r="C191">
            <v>0.9</v>
          </cell>
        </row>
        <row r="192">
          <cell r="A192">
            <v>191</v>
          </cell>
          <cell r="B192">
            <v>0.95499999999999996</v>
          </cell>
          <cell r="C192">
            <v>0.9</v>
          </cell>
        </row>
        <row r="193">
          <cell r="A193">
            <v>192</v>
          </cell>
          <cell r="B193">
            <v>0.96</v>
          </cell>
          <cell r="C193">
            <v>0.9</v>
          </cell>
        </row>
        <row r="194">
          <cell r="A194">
            <v>193</v>
          </cell>
          <cell r="B194">
            <v>0.96499999999999997</v>
          </cell>
          <cell r="C194">
            <v>0.9</v>
          </cell>
        </row>
        <row r="195">
          <cell r="A195">
            <v>194</v>
          </cell>
          <cell r="B195">
            <v>0.97</v>
          </cell>
          <cell r="C195">
            <v>0.9</v>
          </cell>
        </row>
        <row r="196">
          <cell r="A196">
            <v>195</v>
          </cell>
          <cell r="B196">
            <v>0.97499999999999998</v>
          </cell>
          <cell r="C196">
            <v>0.9</v>
          </cell>
        </row>
        <row r="197">
          <cell r="A197">
            <v>196</v>
          </cell>
          <cell r="B197">
            <v>0.98</v>
          </cell>
          <cell r="C197">
            <v>0.9</v>
          </cell>
        </row>
        <row r="198">
          <cell r="A198">
            <v>197</v>
          </cell>
          <cell r="B198">
            <v>0.98499999999999999</v>
          </cell>
          <cell r="C198">
            <v>0.9</v>
          </cell>
        </row>
        <row r="199">
          <cell r="A199">
            <v>198</v>
          </cell>
          <cell r="B199">
            <v>0.99</v>
          </cell>
          <cell r="C199">
            <v>0.9</v>
          </cell>
        </row>
        <row r="200">
          <cell r="A200">
            <v>199</v>
          </cell>
          <cell r="B200">
            <v>0.995</v>
          </cell>
          <cell r="C200">
            <v>1</v>
          </cell>
        </row>
        <row r="201">
          <cell r="A201">
            <v>200</v>
          </cell>
          <cell r="B201">
            <v>1</v>
          </cell>
          <cell r="C201">
            <v>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7144-700D-4C3E-8B11-49107CF80A80}">
  <sheetPr>
    <pageSetUpPr fitToPage="1"/>
  </sheetPr>
  <dimension ref="A1:BY55"/>
  <sheetViews>
    <sheetView rightToLeft="1" tabSelected="1" topLeftCell="A20" zoomScaleNormal="100" workbookViewId="0">
      <selection activeCell="D54" sqref="D51:F54"/>
    </sheetView>
  </sheetViews>
  <sheetFormatPr defaultRowHeight="12.75" x14ac:dyDescent="0.2"/>
  <cols>
    <col min="1" max="1" width="9.140625" style="1"/>
    <col min="2" max="2" width="6.42578125" style="1" bestFit="1" customWidth="1"/>
    <col min="3" max="3" width="34.28515625" style="1" customWidth="1"/>
    <col min="4" max="4" width="11" style="1" customWidth="1"/>
    <col min="5" max="5" width="16.7109375" style="1" customWidth="1"/>
    <col min="6" max="37" width="12.28515625" style="1" customWidth="1"/>
    <col min="38" max="38" width="36.85546875" style="1" customWidth="1"/>
    <col min="39" max="39" width="7.7109375" style="1" customWidth="1"/>
    <col min="40" max="40" width="12.42578125" style="1" customWidth="1"/>
    <col min="41" max="41" width="12.28515625" style="1" customWidth="1"/>
    <col min="42" max="43" width="11.140625" style="1" customWidth="1"/>
    <col min="44" max="44" width="10" style="1" customWidth="1"/>
    <col min="45" max="45" width="8.28515625" style="1" customWidth="1"/>
    <col min="46" max="46" width="11.7109375" style="1" customWidth="1"/>
    <col min="47" max="47" width="9.5703125" style="1" customWidth="1"/>
    <col min="48" max="48" width="9.85546875" style="1" customWidth="1"/>
    <col min="49" max="49" width="10" style="1" customWidth="1"/>
    <col min="50" max="52" width="10" style="1" bestFit="1" customWidth="1"/>
    <col min="53" max="53" width="7" style="1" bestFit="1" customWidth="1"/>
    <col min="54" max="57" width="8.140625" style="1" customWidth="1"/>
    <col min="58" max="58" width="8.85546875" style="1" customWidth="1"/>
    <col min="59" max="59" width="10" style="1" customWidth="1"/>
    <col min="60" max="60" width="8" style="1" bestFit="1" customWidth="1"/>
    <col min="61" max="61" width="9.85546875" style="1" bestFit="1" customWidth="1"/>
    <col min="62" max="66" width="9.140625" style="1"/>
    <col min="67" max="67" width="10.28515625" style="1" bestFit="1" customWidth="1"/>
    <col min="68" max="72" width="9.140625" style="1"/>
    <col min="73" max="75" width="9.28515625" style="1" bestFit="1" customWidth="1"/>
    <col min="76" max="76" width="9.42578125" style="1" bestFit="1" customWidth="1"/>
    <col min="77" max="77" width="10.42578125" style="1" customWidth="1"/>
    <col min="78" max="16384" width="9.140625" style="1"/>
  </cols>
  <sheetData>
    <row r="1" spans="2:77" ht="20.25" x14ac:dyDescent="0.3">
      <c r="C1" s="69" t="s">
        <v>120</v>
      </c>
    </row>
    <row r="2" spans="2:77" ht="21" thickBot="1" x14ac:dyDescent="0.35">
      <c r="C2" s="68" t="s">
        <v>131</v>
      </c>
      <c r="AP2" s="104" t="s">
        <v>117</v>
      </c>
      <c r="AQ2" s="104"/>
      <c r="AR2" s="104"/>
      <c r="AS2" s="104"/>
      <c r="AT2" s="104"/>
      <c r="AU2" s="104"/>
      <c r="AV2" s="104"/>
    </row>
    <row r="3" spans="2:77" ht="14.25" thickTop="1" thickBot="1" x14ac:dyDescent="0.25"/>
    <row r="4" spans="2:77" ht="25.5" customHeight="1" x14ac:dyDescent="0.2">
      <c r="B4" s="75" t="s">
        <v>122</v>
      </c>
      <c r="C4" s="76" t="s">
        <v>116</v>
      </c>
      <c r="D4" s="76" t="s">
        <v>115</v>
      </c>
      <c r="E4" s="77" t="s">
        <v>114</v>
      </c>
      <c r="F4" s="79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78" t="s">
        <v>113</v>
      </c>
      <c r="AM4" s="61"/>
      <c r="AN4" s="61" t="s">
        <v>112</v>
      </c>
      <c r="AO4" s="66" t="s">
        <v>111</v>
      </c>
      <c r="AP4" s="66" t="s">
        <v>110</v>
      </c>
      <c r="AQ4" s="66" t="s">
        <v>109</v>
      </c>
      <c r="AR4" s="66" t="s">
        <v>108</v>
      </c>
      <c r="AS4" s="105" t="s">
        <v>107</v>
      </c>
      <c r="AT4" s="107" t="s">
        <v>106</v>
      </c>
      <c r="AU4" s="109" t="s">
        <v>105</v>
      </c>
      <c r="AV4" s="111" t="s">
        <v>104</v>
      </c>
      <c r="AW4" s="121" t="s">
        <v>103</v>
      </c>
      <c r="AX4" s="115" t="s">
        <v>84</v>
      </c>
      <c r="AY4" s="116"/>
      <c r="AZ4" s="117"/>
      <c r="BA4" s="113" t="s">
        <v>102</v>
      </c>
      <c r="BB4" s="113" t="s">
        <v>101</v>
      </c>
      <c r="BC4" s="113" t="s">
        <v>100</v>
      </c>
      <c r="BD4" s="113" t="s">
        <v>99</v>
      </c>
      <c r="BE4" s="113" t="s">
        <v>98</v>
      </c>
      <c r="BF4" s="113" t="s">
        <v>97</v>
      </c>
      <c r="BG4" s="114" t="s">
        <v>96</v>
      </c>
      <c r="BH4" s="114"/>
      <c r="BI4" s="113" t="s">
        <v>95</v>
      </c>
      <c r="BJ4" s="114"/>
      <c r="BK4" s="114"/>
      <c r="BL4" s="114"/>
      <c r="BM4" s="114"/>
      <c r="BN4" s="114"/>
      <c r="BO4" s="113" t="s">
        <v>94</v>
      </c>
      <c r="BP4" s="114"/>
      <c r="BQ4" s="114"/>
      <c r="BR4" s="114"/>
      <c r="BS4" s="114"/>
      <c r="BT4" s="114"/>
    </row>
    <row r="5" spans="2:77" ht="13.5" hidden="1" customHeight="1" x14ac:dyDescent="0.2">
      <c r="B5" s="54"/>
      <c r="C5" s="62"/>
      <c r="D5" s="62"/>
      <c r="E5" s="62"/>
      <c r="F5" s="80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78" t="s">
        <v>93</v>
      </c>
      <c r="AM5" s="61"/>
      <c r="AN5" s="61"/>
      <c r="AO5" s="59"/>
      <c r="AP5" s="59"/>
      <c r="AQ5" s="59"/>
      <c r="AR5" s="59"/>
      <c r="AS5" s="106"/>
      <c r="AT5" s="108"/>
      <c r="AU5" s="110"/>
      <c r="AV5" s="112"/>
      <c r="AW5" s="122"/>
      <c r="AX5" s="65" t="s">
        <v>92</v>
      </c>
      <c r="AY5" s="65" t="s">
        <v>91</v>
      </c>
      <c r="AZ5" s="65" t="s">
        <v>90</v>
      </c>
      <c r="BA5" s="118"/>
      <c r="BB5" s="118"/>
      <c r="BC5" s="118"/>
      <c r="BD5" s="118"/>
      <c r="BE5" s="118"/>
      <c r="BF5" s="118"/>
      <c r="BG5" s="64" t="s">
        <v>89</v>
      </c>
      <c r="BH5" s="64" t="s">
        <v>88</v>
      </c>
      <c r="BI5" s="64" t="s">
        <v>87</v>
      </c>
      <c r="BJ5" s="64" t="s">
        <v>86</v>
      </c>
      <c r="BK5" s="64" t="s">
        <v>85</v>
      </c>
      <c r="BL5" s="64" t="s">
        <v>84</v>
      </c>
      <c r="BM5" s="64" t="s">
        <v>83</v>
      </c>
      <c r="BN5" s="64" t="s">
        <v>82</v>
      </c>
      <c r="BO5" s="64" t="s">
        <v>81</v>
      </c>
      <c r="BP5" s="64" t="s">
        <v>80</v>
      </c>
      <c r="BQ5" s="64" t="s">
        <v>79</v>
      </c>
      <c r="BR5" s="64" t="s">
        <v>78</v>
      </c>
      <c r="BS5" s="64" t="s">
        <v>77</v>
      </c>
      <c r="BT5" s="64"/>
    </row>
    <row r="6" spans="2:77" ht="15" hidden="1" x14ac:dyDescent="0.2">
      <c r="B6" s="54"/>
      <c r="C6" s="62"/>
      <c r="D6" s="62"/>
      <c r="E6" s="63">
        <v>155000</v>
      </c>
      <c r="F6" s="81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78"/>
      <c r="AM6" s="61"/>
      <c r="AN6" s="61"/>
      <c r="AO6" s="59"/>
      <c r="AP6" s="60"/>
      <c r="AQ6" s="59"/>
      <c r="AR6" s="59"/>
      <c r="AS6" s="59"/>
      <c r="AT6" s="58"/>
      <c r="AU6" s="57"/>
      <c r="AV6" s="56"/>
      <c r="AW6" s="55"/>
      <c r="AX6" s="54"/>
      <c r="AY6" s="54"/>
      <c r="AZ6" s="54">
        <v>200</v>
      </c>
      <c r="BA6" s="54"/>
      <c r="BB6" s="54"/>
      <c r="BC6" s="54"/>
      <c r="BD6" s="54"/>
      <c r="BE6" s="54"/>
      <c r="BF6" s="54"/>
      <c r="BG6" s="53"/>
      <c r="BH6" s="53"/>
      <c r="BI6" s="52">
        <v>0.15</v>
      </c>
      <c r="BJ6" s="52">
        <v>0.2</v>
      </c>
      <c r="BK6" s="52">
        <v>0.25</v>
      </c>
      <c r="BL6" s="52">
        <v>0.3</v>
      </c>
      <c r="BM6" s="52">
        <v>0.1</v>
      </c>
      <c r="BN6" s="52">
        <v>1.2</v>
      </c>
      <c r="BO6" s="52">
        <v>0.25</v>
      </c>
      <c r="BP6" s="52">
        <v>0.25</v>
      </c>
      <c r="BQ6" s="52">
        <v>0.25</v>
      </c>
      <c r="BR6" s="52">
        <v>0.15</v>
      </c>
      <c r="BS6" s="52">
        <v>0.1</v>
      </c>
      <c r="BT6" s="52"/>
      <c r="BU6" s="1">
        <v>0.6</v>
      </c>
      <c r="BV6" s="1">
        <v>0.4</v>
      </c>
    </row>
    <row r="7" spans="2:77" hidden="1" x14ac:dyDescent="0.2">
      <c r="B7" s="72"/>
    </row>
    <row r="8" spans="2:77" ht="15" x14ac:dyDescent="0.25">
      <c r="B8" s="11">
        <v>1</v>
      </c>
      <c r="C8" s="39" t="s">
        <v>76</v>
      </c>
      <c r="D8" s="38">
        <v>580001477</v>
      </c>
      <c r="E8" s="15">
        <f t="shared" ref="E8:E29" si="0">$E$6*BX8</f>
        <v>7387.6813111805841</v>
      </c>
      <c r="F8" s="8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101" t="s">
        <v>75</v>
      </c>
      <c r="AM8" s="21" t="s">
        <v>4</v>
      </c>
      <c r="AN8" s="21" t="s">
        <v>74</v>
      </c>
      <c r="AO8" s="16" t="s">
        <v>2</v>
      </c>
      <c r="AP8" s="37" t="s">
        <v>2</v>
      </c>
      <c r="AQ8" s="16" t="s">
        <v>2</v>
      </c>
      <c r="AR8" s="16" t="s">
        <v>2</v>
      </c>
      <c r="AS8" s="16">
        <v>6</v>
      </c>
      <c r="AT8" s="20">
        <v>1400000</v>
      </c>
      <c r="AU8" s="14">
        <v>15000</v>
      </c>
      <c r="AV8" s="28">
        <f>ROUND(AU8/AT8,2)</f>
        <v>0.01</v>
      </c>
      <c r="AW8" s="19">
        <v>0</v>
      </c>
      <c r="AX8" s="15">
        <v>0</v>
      </c>
      <c r="AY8" s="15">
        <v>250</v>
      </c>
      <c r="AZ8" s="17">
        <f t="shared" ref="AZ8:AZ29" si="1">AY8+AX8</f>
        <v>250</v>
      </c>
      <c r="BA8" s="36" t="s">
        <v>2</v>
      </c>
      <c r="BB8" s="51">
        <v>5</v>
      </c>
      <c r="BC8" s="51">
        <v>5</v>
      </c>
      <c r="BD8" s="51">
        <v>5</v>
      </c>
      <c r="BE8" s="51">
        <v>5</v>
      </c>
      <c r="BF8" s="51">
        <v>5</v>
      </c>
      <c r="BG8" s="8" t="s">
        <v>2</v>
      </c>
      <c r="BH8" s="34" t="str">
        <f t="shared" ref="BH8:BH29" si="2">IF(AS8&gt;2,"זכאי","לא זכאי")</f>
        <v>זכאי</v>
      </c>
      <c r="BI8" s="32">
        <f>VLOOKUP(AS8,[1]ותק!$A$1:$B$72,2,FALSE)*$BI$6</f>
        <v>7.4999999999999997E-2</v>
      </c>
      <c r="BJ8" s="32">
        <f>VLOOKUP(AV8,'[1]מקורות נוספים'!$A$1:$B$91,2,FALSE)*$BJ$6</f>
        <v>0.2</v>
      </c>
      <c r="BK8" s="33">
        <f>VLOOKUP(AW8,[1]בלעדיות!$A$1:$B$31,2,FALSE)*$BK$6</f>
        <v>0.25</v>
      </c>
      <c r="BL8" s="33">
        <f>IF(AZ8&gt;200,1,(VLOOKUP(AZ8,'[1]כמות נהנים'!$A$1:$C$201,3,FALSE)))*$BL$6</f>
        <v>0.3</v>
      </c>
      <c r="BM8" s="33">
        <f t="shared" ref="BM8:BM29" si="3">IF(BA8="לא",$BM$6,0)</f>
        <v>0</v>
      </c>
      <c r="BN8" s="33">
        <f t="shared" ref="BN8:BN29" si="4">(AX8*1.2+AY8)/AZ8</f>
        <v>1</v>
      </c>
      <c r="BO8" s="32">
        <f t="shared" ref="BO8:BS13" si="5">0.25*(BB8-1)*BO$6</f>
        <v>0.25</v>
      </c>
      <c r="BP8" s="32">
        <f t="shared" si="5"/>
        <v>0.25</v>
      </c>
      <c r="BQ8" s="32">
        <f t="shared" si="5"/>
        <v>0.25</v>
      </c>
      <c r="BR8" s="32">
        <f t="shared" si="5"/>
        <v>0.15</v>
      </c>
      <c r="BS8" s="32">
        <f t="shared" si="5"/>
        <v>0.1</v>
      </c>
      <c r="BT8" s="8"/>
      <c r="BU8" s="6">
        <f t="shared" ref="BU8:BU29" si="6">SUM(BI8:BM8)*BN8</f>
        <v>0.82499999999999996</v>
      </c>
      <c r="BV8" s="6">
        <f t="shared" ref="BV8:BV29" si="7">SUM(BO8:BS8)</f>
        <v>1</v>
      </c>
      <c r="BW8" s="31">
        <f t="shared" ref="BW8:BW29" si="8">BU8*BU$6+BV8*BV$6</f>
        <v>0.89500000000000002</v>
      </c>
      <c r="BX8" s="30">
        <f t="shared" ref="BX8:BX29" si="9">BW8/$BW$30</f>
        <v>4.7662460072132803E-2</v>
      </c>
      <c r="BY8" s="30">
        <f t="shared" ref="BY8:BY29" si="10">BW8/$BW$30</f>
        <v>4.7662460072132803E-2</v>
      </c>
    </row>
    <row r="9" spans="2:77" ht="15" x14ac:dyDescent="0.25">
      <c r="B9" s="11">
        <v>2</v>
      </c>
      <c r="C9" s="39" t="s">
        <v>73</v>
      </c>
      <c r="D9" s="39">
        <v>580258242</v>
      </c>
      <c r="E9" s="15">
        <f t="shared" si="0"/>
        <v>5832.5537591957545</v>
      </c>
      <c r="F9" s="8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101" t="s">
        <v>72</v>
      </c>
      <c r="AM9" s="21" t="s">
        <v>4</v>
      </c>
      <c r="AN9" s="48" t="s">
        <v>71</v>
      </c>
      <c r="AO9" s="47" t="s">
        <v>2</v>
      </c>
      <c r="AP9" s="37" t="s">
        <v>2</v>
      </c>
      <c r="AQ9" s="16" t="s">
        <v>2</v>
      </c>
      <c r="AR9" s="16" t="s">
        <v>2</v>
      </c>
      <c r="AS9" s="16">
        <v>20</v>
      </c>
      <c r="AT9" s="20">
        <v>298070</v>
      </c>
      <c r="AU9" s="46">
        <v>30000</v>
      </c>
      <c r="AV9" s="28">
        <f>ROUND(AU9/AT9,2)</f>
        <v>0.1</v>
      </c>
      <c r="AW9" s="19">
        <v>0</v>
      </c>
      <c r="AX9" s="15">
        <v>42</v>
      </c>
      <c r="AY9" s="15">
        <v>0</v>
      </c>
      <c r="AZ9" s="17">
        <f t="shared" si="1"/>
        <v>42</v>
      </c>
      <c r="BA9" s="36" t="s">
        <v>13</v>
      </c>
      <c r="BB9" s="41">
        <v>2</v>
      </c>
      <c r="BC9" s="41">
        <v>2</v>
      </c>
      <c r="BD9" s="41">
        <v>2</v>
      </c>
      <c r="BE9" s="41">
        <v>2</v>
      </c>
      <c r="BF9" s="41">
        <v>2</v>
      </c>
      <c r="BG9" s="8" t="s">
        <v>2</v>
      </c>
      <c r="BH9" s="34" t="str">
        <f t="shared" si="2"/>
        <v>זכאי</v>
      </c>
      <c r="BI9" s="32">
        <f>VLOOKUP(AS9,[1]ותק!$A$1:$B$72,2,FALSE)*$BI$6</f>
        <v>0.11249999999999999</v>
      </c>
      <c r="BJ9" s="32">
        <f>VLOOKUP(AV9,'[1]מקורות נוספים'!$A$1:$B$91,2,FALSE)*$BJ$6</f>
        <v>0.2</v>
      </c>
      <c r="BK9" s="33">
        <f>VLOOKUP(AW9,[1]בלעדיות!$A$1:$B$31,2,FALSE)*$BK$6</f>
        <v>0.25</v>
      </c>
      <c r="BL9" s="33">
        <f>IF(AZ9&gt;200,1,(VLOOKUP(AZ9,'[1]כמות נהנים'!$A$1:$C$201,3,FALSE)))*$BL$6</f>
        <v>0.18</v>
      </c>
      <c r="BM9" s="33">
        <f t="shared" si="3"/>
        <v>0.1</v>
      </c>
      <c r="BN9" s="33">
        <f t="shared" si="4"/>
        <v>1.2</v>
      </c>
      <c r="BO9" s="32">
        <f t="shared" si="5"/>
        <v>6.25E-2</v>
      </c>
      <c r="BP9" s="32">
        <f t="shared" si="5"/>
        <v>6.25E-2</v>
      </c>
      <c r="BQ9" s="32">
        <f t="shared" si="5"/>
        <v>6.25E-2</v>
      </c>
      <c r="BR9" s="32">
        <f t="shared" si="5"/>
        <v>3.7499999999999999E-2</v>
      </c>
      <c r="BS9" s="32">
        <f t="shared" si="5"/>
        <v>2.5000000000000001E-2</v>
      </c>
      <c r="BT9" s="8"/>
      <c r="BU9" s="6">
        <f t="shared" si="6"/>
        <v>1.0109999999999999</v>
      </c>
      <c r="BV9" s="6">
        <f t="shared" si="7"/>
        <v>0.25</v>
      </c>
      <c r="BW9" s="31">
        <f t="shared" si="8"/>
        <v>0.70659999999999989</v>
      </c>
      <c r="BX9" s="30">
        <f t="shared" si="9"/>
        <v>3.7629379091585514E-2</v>
      </c>
      <c r="BY9" s="30">
        <f t="shared" si="10"/>
        <v>3.7629379091585514E-2</v>
      </c>
    </row>
    <row r="10" spans="2:77" ht="15" x14ac:dyDescent="0.25">
      <c r="B10" s="11">
        <v>3</v>
      </c>
      <c r="C10" s="39" t="s">
        <v>70</v>
      </c>
      <c r="D10" s="39">
        <v>580202166</v>
      </c>
      <c r="E10" s="15">
        <f t="shared" si="0"/>
        <v>6764.474675432949</v>
      </c>
      <c r="F10" s="8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102" t="s">
        <v>69</v>
      </c>
      <c r="AM10" s="21" t="s">
        <v>4</v>
      </c>
      <c r="AN10" s="48" t="s">
        <v>68</v>
      </c>
      <c r="AO10" s="47" t="s">
        <v>2</v>
      </c>
      <c r="AP10" s="37" t="s">
        <v>2</v>
      </c>
      <c r="AQ10" s="16" t="s">
        <v>2</v>
      </c>
      <c r="AR10" s="16" t="s">
        <v>2</v>
      </c>
      <c r="AS10" s="16">
        <v>10</v>
      </c>
      <c r="AT10" s="20">
        <v>59500</v>
      </c>
      <c r="AU10" s="14">
        <v>18000</v>
      </c>
      <c r="AV10" s="28">
        <f>ROUND(AU11/AT11,2)</f>
        <v>0.05</v>
      </c>
      <c r="AW10" s="19">
        <v>0</v>
      </c>
      <c r="AX10" s="15">
        <v>8</v>
      </c>
      <c r="AY10" s="15">
        <v>406</v>
      </c>
      <c r="AZ10" s="17">
        <f t="shared" si="1"/>
        <v>414</v>
      </c>
      <c r="BA10" s="36" t="s">
        <v>2</v>
      </c>
      <c r="BB10" s="50">
        <v>4</v>
      </c>
      <c r="BC10" s="50">
        <v>4</v>
      </c>
      <c r="BD10" s="50">
        <v>4</v>
      </c>
      <c r="BE10" s="50">
        <v>4</v>
      </c>
      <c r="BF10" s="50">
        <v>4</v>
      </c>
      <c r="BG10" s="8" t="s">
        <v>2</v>
      </c>
      <c r="BH10" s="34" t="str">
        <f t="shared" si="2"/>
        <v>זכאי</v>
      </c>
      <c r="BI10" s="32">
        <f>VLOOKUP(AS10,[1]ותק!$A$1:$B$72,2,FALSE)*$BI$6</f>
        <v>0.11249999999999999</v>
      </c>
      <c r="BJ10" s="32">
        <f>VLOOKUP(AV10,'[1]מקורות נוספים'!$A$1:$B$91,2,FALSE)*$BJ$6</f>
        <v>0.2</v>
      </c>
      <c r="BK10" s="33">
        <f>VLOOKUP(AW10,[1]בלעדיות!$A$1:$B$31,2,FALSE)*$BK$6</f>
        <v>0.25</v>
      </c>
      <c r="BL10" s="33">
        <f>IF(AZ10&gt;200,1,(VLOOKUP(AZ10,'[1]כמות נהנים'!$A$1:$C$201,3,FALSE)))*$BL$6</f>
        <v>0.3</v>
      </c>
      <c r="BM10" s="33">
        <f t="shared" si="3"/>
        <v>0</v>
      </c>
      <c r="BN10" s="33">
        <f t="shared" si="4"/>
        <v>1.0038647342995171</v>
      </c>
      <c r="BO10" s="32">
        <f t="shared" si="5"/>
        <v>0.1875</v>
      </c>
      <c r="BP10" s="32">
        <f t="shared" si="5"/>
        <v>0.1875</v>
      </c>
      <c r="BQ10" s="32">
        <f t="shared" si="5"/>
        <v>0.1875</v>
      </c>
      <c r="BR10" s="32">
        <f t="shared" si="5"/>
        <v>0.11249999999999999</v>
      </c>
      <c r="BS10" s="32">
        <f t="shared" si="5"/>
        <v>7.5000000000000011E-2</v>
      </c>
      <c r="BT10" s="8"/>
      <c r="BU10" s="6">
        <f t="shared" si="6"/>
        <v>0.86583333333333345</v>
      </c>
      <c r="BV10" s="6">
        <f t="shared" si="7"/>
        <v>0.75</v>
      </c>
      <c r="BW10" s="31">
        <f t="shared" si="8"/>
        <v>0.81950000000000012</v>
      </c>
      <c r="BX10" s="30">
        <f t="shared" si="9"/>
        <v>4.3641772099567412E-2</v>
      </c>
      <c r="BY10" s="30">
        <f t="shared" si="10"/>
        <v>4.3641772099567412E-2</v>
      </c>
    </row>
    <row r="11" spans="2:77" ht="15" x14ac:dyDescent="0.25">
      <c r="B11" s="11">
        <v>4</v>
      </c>
      <c r="C11" s="39" t="s">
        <v>121</v>
      </c>
      <c r="D11" s="39">
        <v>580210813</v>
      </c>
      <c r="E11" s="15">
        <f t="shared" si="0"/>
        <v>4104.0839641552921</v>
      </c>
      <c r="F11" s="8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102" t="s">
        <v>40</v>
      </c>
      <c r="AM11" s="21" t="s">
        <v>4</v>
      </c>
      <c r="AN11" s="8" t="s">
        <v>67</v>
      </c>
      <c r="AO11" s="47" t="s">
        <v>2</v>
      </c>
      <c r="AP11" s="37" t="s">
        <v>2</v>
      </c>
      <c r="AQ11" s="16" t="s">
        <v>2</v>
      </c>
      <c r="AR11" s="16" t="s">
        <v>2</v>
      </c>
      <c r="AS11" s="16">
        <v>25</v>
      </c>
      <c r="AT11" s="20">
        <v>109000</v>
      </c>
      <c r="AU11" s="14">
        <v>5000</v>
      </c>
      <c r="AV11" s="28">
        <f>ROUND(AU12/AT12,2)</f>
        <v>0.76</v>
      </c>
      <c r="AW11" s="19">
        <v>0</v>
      </c>
      <c r="AX11" s="15">
        <v>0</v>
      </c>
      <c r="AY11" s="15">
        <v>10</v>
      </c>
      <c r="AZ11" s="17">
        <f t="shared" si="1"/>
        <v>10</v>
      </c>
      <c r="BA11" s="36" t="s">
        <v>13</v>
      </c>
      <c r="BB11" s="40">
        <v>2</v>
      </c>
      <c r="BC11" s="40">
        <v>2</v>
      </c>
      <c r="BD11" s="40">
        <v>2</v>
      </c>
      <c r="BE11" s="40">
        <v>2</v>
      </c>
      <c r="BF11" s="40">
        <v>2</v>
      </c>
      <c r="BG11" s="8" t="s">
        <v>2</v>
      </c>
      <c r="BH11" s="34" t="str">
        <f t="shared" si="2"/>
        <v>זכאי</v>
      </c>
      <c r="BI11" s="32">
        <f>VLOOKUP(AS11,[1]ותק!$A$1:$B$72,2,FALSE)*$BI$6</f>
        <v>0.15</v>
      </c>
      <c r="BJ11" s="32">
        <f>VLOOKUP(AV11,'[1]מקורות נוספים'!$A$1:$B$91,2,FALSE)*$BJ$6</f>
        <v>7.1999999999999995E-2</v>
      </c>
      <c r="BK11" s="33">
        <f>VLOOKUP(AW11,[1]בלעדיות!$A$1:$B$31,2,FALSE)*$BK$6</f>
        <v>0.25</v>
      </c>
      <c r="BL11" s="33">
        <f>IF(AZ11&gt;200,1,(VLOOKUP(AZ11,'[1]כמות נהנים'!$A$1:$C$201,3,FALSE)))*$BL$6</f>
        <v>0.09</v>
      </c>
      <c r="BM11" s="33">
        <f t="shared" si="3"/>
        <v>0.1</v>
      </c>
      <c r="BN11" s="33">
        <f t="shared" si="4"/>
        <v>1</v>
      </c>
      <c r="BO11" s="32">
        <f t="shared" si="5"/>
        <v>6.25E-2</v>
      </c>
      <c r="BP11" s="32">
        <f t="shared" si="5"/>
        <v>6.25E-2</v>
      </c>
      <c r="BQ11" s="32">
        <f t="shared" si="5"/>
        <v>6.25E-2</v>
      </c>
      <c r="BR11" s="32">
        <f t="shared" si="5"/>
        <v>3.7499999999999999E-2</v>
      </c>
      <c r="BS11" s="32">
        <f t="shared" si="5"/>
        <v>2.5000000000000001E-2</v>
      </c>
      <c r="BT11" s="8"/>
      <c r="BU11" s="6">
        <f t="shared" si="6"/>
        <v>0.66199999999999992</v>
      </c>
      <c r="BV11" s="6">
        <f t="shared" si="7"/>
        <v>0.25</v>
      </c>
      <c r="BW11" s="31">
        <f t="shared" si="8"/>
        <v>0.49719999999999998</v>
      </c>
      <c r="BX11" s="30">
        <f t="shared" si="9"/>
        <v>2.6477961059066399E-2</v>
      </c>
      <c r="BY11" s="30">
        <f t="shared" si="10"/>
        <v>2.6477961059066399E-2</v>
      </c>
    </row>
    <row r="12" spans="2:77" ht="15" x14ac:dyDescent="0.25">
      <c r="B12" s="11">
        <v>5</v>
      </c>
      <c r="C12" s="39" t="s">
        <v>66</v>
      </c>
      <c r="D12" s="39">
        <v>580455350</v>
      </c>
      <c r="E12" s="15">
        <f t="shared" si="0"/>
        <v>6263.2679612263737</v>
      </c>
      <c r="F12" s="8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101" t="s">
        <v>16</v>
      </c>
      <c r="AM12" s="21" t="s">
        <v>4</v>
      </c>
      <c r="AN12" s="21" t="s">
        <v>65</v>
      </c>
      <c r="AO12" s="16" t="s">
        <v>2</v>
      </c>
      <c r="AP12" s="37" t="s">
        <v>2</v>
      </c>
      <c r="AQ12" s="16" t="s">
        <v>2</v>
      </c>
      <c r="AR12" s="16" t="s">
        <v>2</v>
      </c>
      <c r="AS12" s="16">
        <v>13</v>
      </c>
      <c r="AT12" s="49">
        <v>20000</v>
      </c>
      <c r="AU12" s="14">
        <v>15200</v>
      </c>
      <c r="AV12" s="28">
        <f t="shared" ref="AV12:AV29" si="11">ROUND(AU12/AT12,2)</f>
        <v>0.76</v>
      </c>
      <c r="AW12" s="19">
        <v>0</v>
      </c>
      <c r="AX12" s="15">
        <v>80</v>
      </c>
      <c r="AY12" s="15">
        <v>310</v>
      </c>
      <c r="AZ12" s="17">
        <f t="shared" si="1"/>
        <v>390</v>
      </c>
      <c r="BA12" s="36" t="s">
        <v>2</v>
      </c>
      <c r="BB12" s="41">
        <v>4</v>
      </c>
      <c r="BC12" s="41">
        <v>4</v>
      </c>
      <c r="BD12" s="41">
        <v>4</v>
      </c>
      <c r="BE12" s="41">
        <v>4</v>
      </c>
      <c r="BF12" s="41">
        <v>4</v>
      </c>
      <c r="BG12" s="8" t="s">
        <v>2</v>
      </c>
      <c r="BH12" s="34" t="str">
        <f t="shared" si="2"/>
        <v>זכאי</v>
      </c>
      <c r="BI12" s="32">
        <f>VLOOKUP(AS12,[1]ותק!$A$1:$B$72,2,FALSE)*$BI$6</f>
        <v>0.11249999999999999</v>
      </c>
      <c r="BJ12" s="32">
        <f>VLOOKUP(AV12,'[1]מקורות נוספים'!$A$1:$B$91,2,FALSE)*$BJ$6</f>
        <v>7.1999999999999995E-2</v>
      </c>
      <c r="BK12" s="33">
        <f>VLOOKUP(AW12,[1]בלעדיות!$A$1:$B$31,2,FALSE)*$BK$6</f>
        <v>0.25</v>
      </c>
      <c r="BL12" s="33">
        <f>IF(AZ12&gt;200,1,(VLOOKUP(AZ12,'[1]כמות נהנים'!$A$1:$C$201,3,FALSE)))*$BL$6</f>
        <v>0.3</v>
      </c>
      <c r="BM12" s="33">
        <f t="shared" si="3"/>
        <v>0</v>
      </c>
      <c r="BN12" s="33">
        <f t="shared" si="4"/>
        <v>1.0410256410256411</v>
      </c>
      <c r="BO12" s="32">
        <f t="shared" si="5"/>
        <v>0.1875</v>
      </c>
      <c r="BP12" s="32">
        <f t="shared" si="5"/>
        <v>0.1875</v>
      </c>
      <c r="BQ12" s="32">
        <f t="shared" si="5"/>
        <v>0.1875</v>
      </c>
      <c r="BR12" s="32">
        <f t="shared" si="5"/>
        <v>0.11249999999999999</v>
      </c>
      <c r="BS12" s="32">
        <f t="shared" si="5"/>
        <v>7.5000000000000011E-2</v>
      </c>
      <c r="BT12" s="8"/>
      <c r="BU12" s="6">
        <f t="shared" si="6"/>
        <v>0.76463333333333328</v>
      </c>
      <c r="BV12" s="6">
        <f t="shared" si="7"/>
        <v>0.75</v>
      </c>
      <c r="BW12" s="31">
        <f t="shared" si="8"/>
        <v>0.75878000000000001</v>
      </c>
      <c r="BX12" s="30">
        <f t="shared" si="9"/>
        <v>4.0408180395008861E-2</v>
      </c>
      <c r="BY12" s="30">
        <f t="shared" si="10"/>
        <v>4.0408180395008861E-2</v>
      </c>
    </row>
    <row r="13" spans="2:77" ht="15" x14ac:dyDescent="0.25">
      <c r="B13" s="11">
        <v>6</v>
      </c>
      <c r="C13" s="39" t="s">
        <v>64</v>
      </c>
      <c r="D13" s="38">
        <v>580019800</v>
      </c>
      <c r="E13" s="15">
        <f t="shared" si="0"/>
        <v>8105.8134609824956</v>
      </c>
      <c r="F13" s="8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101" t="s">
        <v>63</v>
      </c>
      <c r="AM13" s="21" t="s">
        <v>4</v>
      </c>
      <c r="AN13" s="21" t="s">
        <v>62</v>
      </c>
      <c r="AO13" s="16" t="s">
        <v>2</v>
      </c>
      <c r="AP13" s="37" t="s">
        <v>2</v>
      </c>
      <c r="AQ13" s="37" t="s">
        <v>2</v>
      </c>
      <c r="AR13" s="16" t="s">
        <v>2</v>
      </c>
      <c r="AS13" s="16">
        <v>28</v>
      </c>
      <c r="AT13" s="20">
        <v>172054</v>
      </c>
      <c r="AU13" s="14">
        <v>15000</v>
      </c>
      <c r="AV13" s="28">
        <f t="shared" si="11"/>
        <v>0.09</v>
      </c>
      <c r="AW13" s="19">
        <v>0</v>
      </c>
      <c r="AX13" s="15">
        <v>0</v>
      </c>
      <c r="AY13" s="15">
        <v>150</v>
      </c>
      <c r="AZ13" s="17">
        <f t="shared" si="1"/>
        <v>150</v>
      </c>
      <c r="BA13" s="36" t="s">
        <v>13</v>
      </c>
      <c r="BB13" s="41">
        <v>5</v>
      </c>
      <c r="BC13" s="41">
        <v>5</v>
      </c>
      <c r="BD13" s="41">
        <v>5</v>
      </c>
      <c r="BE13" s="41">
        <v>5</v>
      </c>
      <c r="BF13" s="41">
        <v>5</v>
      </c>
      <c r="BG13" s="8" t="s">
        <v>2</v>
      </c>
      <c r="BH13" s="34" t="str">
        <f t="shared" si="2"/>
        <v>זכאי</v>
      </c>
      <c r="BI13" s="32">
        <f>VLOOKUP(AS13,[1]ותק!$A$1:$B$72,2,FALSE)*$BI$6</f>
        <v>0.15</v>
      </c>
      <c r="BJ13" s="32">
        <f>VLOOKUP(AV13,'[1]מקורות נוספים'!$A$1:$B$91,2,FALSE)*$BJ$6</f>
        <v>0.2</v>
      </c>
      <c r="BK13" s="33">
        <f>VLOOKUP(AW13,[1]בלעדיות!$A$1:$B$31,2,FALSE)*$BK$6</f>
        <v>0.25</v>
      </c>
      <c r="BL13" s="33">
        <f>IF(AZ13&gt;200,1,(VLOOKUP(AZ13,'[1]כמות נהנים'!$A$1:$C$201,3,FALSE)))*$BL$6</f>
        <v>0.27</v>
      </c>
      <c r="BM13" s="33">
        <f t="shared" si="3"/>
        <v>0.1</v>
      </c>
      <c r="BN13" s="33">
        <f t="shared" si="4"/>
        <v>1</v>
      </c>
      <c r="BO13" s="32">
        <f t="shared" si="5"/>
        <v>0.25</v>
      </c>
      <c r="BP13" s="32">
        <f t="shared" si="5"/>
        <v>0.25</v>
      </c>
      <c r="BQ13" s="32">
        <f t="shared" si="5"/>
        <v>0.25</v>
      </c>
      <c r="BR13" s="32">
        <f t="shared" si="5"/>
        <v>0.15</v>
      </c>
      <c r="BS13" s="32">
        <f t="shared" si="5"/>
        <v>0.1</v>
      </c>
      <c r="BT13" s="8"/>
      <c r="BU13" s="6">
        <f t="shared" si="6"/>
        <v>0.97</v>
      </c>
      <c r="BV13" s="6">
        <f t="shared" si="7"/>
        <v>1</v>
      </c>
      <c r="BW13" s="31">
        <f t="shared" si="8"/>
        <v>0.98199999999999998</v>
      </c>
      <c r="BX13" s="30">
        <f t="shared" si="9"/>
        <v>5.22955707160161E-2</v>
      </c>
      <c r="BY13" s="30">
        <f t="shared" si="10"/>
        <v>5.22955707160161E-2</v>
      </c>
    </row>
    <row r="14" spans="2:77" ht="15" x14ac:dyDescent="0.25">
      <c r="B14" s="11">
        <v>7</v>
      </c>
      <c r="C14" s="39" t="s">
        <v>61</v>
      </c>
      <c r="D14" s="38">
        <v>580034924</v>
      </c>
      <c r="E14" s="15">
        <f t="shared" si="0"/>
        <v>8000.5699562701475</v>
      </c>
      <c r="F14" s="8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101" t="s">
        <v>60</v>
      </c>
      <c r="AM14" s="8" t="s">
        <v>4</v>
      </c>
      <c r="AN14" s="8" t="s">
        <v>59</v>
      </c>
      <c r="AO14" s="47" t="s">
        <v>2</v>
      </c>
      <c r="AP14" s="37" t="s">
        <v>2</v>
      </c>
      <c r="AQ14" s="16" t="s">
        <v>2</v>
      </c>
      <c r="AR14" s="16" t="s">
        <v>2</v>
      </c>
      <c r="AS14" s="16">
        <v>18</v>
      </c>
      <c r="AT14" s="20">
        <v>447500</v>
      </c>
      <c r="AU14" s="14">
        <v>30000</v>
      </c>
      <c r="AV14" s="28">
        <f t="shared" si="11"/>
        <v>7.0000000000000007E-2</v>
      </c>
      <c r="AW14" s="19">
        <v>0</v>
      </c>
      <c r="AX14" s="15">
        <v>250</v>
      </c>
      <c r="AY14" s="15">
        <v>250</v>
      </c>
      <c r="AZ14" s="17">
        <f t="shared" si="1"/>
        <v>500</v>
      </c>
      <c r="BA14" s="36" t="s">
        <v>2</v>
      </c>
      <c r="BB14" s="41">
        <v>5</v>
      </c>
      <c r="BC14" s="41">
        <v>5</v>
      </c>
      <c r="BD14" s="41">
        <v>5</v>
      </c>
      <c r="BE14" s="41">
        <v>5</v>
      </c>
      <c r="BF14" s="41">
        <v>5</v>
      </c>
      <c r="BG14" s="8" t="s">
        <v>2</v>
      </c>
      <c r="BH14" s="34" t="str">
        <f t="shared" si="2"/>
        <v>זכאי</v>
      </c>
      <c r="BI14" s="32">
        <f>VLOOKUP(AS14,[1]ותק!$A$1:$B$72,2,FALSE)*$BI$6</f>
        <v>0.11249999999999999</v>
      </c>
      <c r="BJ14" s="32">
        <f>VLOOKUP(AV14,'[1]מקורות נוספים'!$A$1:$B$91,2,FALSE)*$BJ$6</f>
        <v>0.2</v>
      </c>
      <c r="BK14" s="33">
        <f>VLOOKUP(AW14,[1]בלעדיות!$A$1:$B$31,2,FALSE)*$BK$6</f>
        <v>0.25</v>
      </c>
      <c r="BL14" s="33">
        <f>IF(AZ14&gt;200,1,(VLOOKUP(AZ14,'[1]כמות נהנים'!$A$1:$C$201,3,FALSE)))*$BL$6</f>
        <v>0.3</v>
      </c>
      <c r="BM14" s="33">
        <f t="shared" si="3"/>
        <v>0</v>
      </c>
      <c r="BN14" s="33">
        <f t="shared" si="4"/>
        <v>1.1000000000000001</v>
      </c>
      <c r="BO14" s="32">
        <f t="shared" ref="BO14:BO29" si="12">0.25*(BB14-1)*BO$6</f>
        <v>0.25</v>
      </c>
      <c r="BP14" s="32">
        <f t="shared" ref="BP14:BP29" si="13">0.25*(BC14-1)*BP$6</f>
        <v>0.25</v>
      </c>
      <c r="BQ14" s="32">
        <f>0.25*(BD13-1)*BQ$6</f>
        <v>0.25</v>
      </c>
      <c r="BR14" s="32">
        <f t="shared" ref="BR14:BR29" si="14">0.25*(BE14-1)*BR$6</f>
        <v>0.15</v>
      </c>
      <c r="BS14" s="32">
        <f t="shared" ref="BS14:BS29" si="15">0.25*(BF14-1)*BS$6</f>
        <v>0.1</v>
      </c>
      <c r="BT14" s="8"/>
      <c r="BU14" s="6">
        <f t="shared" si="6"/>
        <v>0.94875000000000009</v>
      </c>
      <c r="BV14" s="6">
        <f t="shared" si="7"/>
        <v>1</v>
      </c>
      <c r="BW14" s="31">
        <f t="shared" si="8"/>
        <v>0.96925000000000006</v>
      </c>
      <c r="BX14" s="30">
        <f t="shared" si="9"/>
        <v>5.161658036303321E-2</v>
      </c>
      <c r="BY14" s="30">
        <f t="shared" si="10"/>
        <v>5.161658036303321E-2</v>
      </c>
    </row>
    <row r="15" spans="2:77" ht="15" x14ac:dyDescent="0.25">
      <c r="B15" s="11">
        <v>8</v>
      </c>
      <c r="C15" s="39" t="s">
        <v>58</v>
      </c>
      <c r="D15" s="38">
        <v>580225225</v>
      </c>
      <c r="E15" s="15">
        <f t="shared" si="0"/>
        <v>8254.3925264587524</v>
      </c>
      <c r="F15" s="8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102" t="s">
        <v>57</v>
      </c>
      <c r="AM15" s="8" t="s">
        <v>4</v>
      </c>
      <c r="AN15" s="48" t="s">
        <v>118</v>
      </c>
      <c r="AO15" s="47" t="s">
        <v>2</v>
      </c>
      <c r="AP15" s="37" t="s">
        <v>2</v>
      </c>
      <c r="AQ15" s="16" t="s">
        <v>2</v>
      </c>
      <c r="AR15" s="16" t="s">
        <v>2</v>
      </c>
      <c r="AS15" s="16">
        <v>22</v>
      </c>
      <c r="AT15" s="20">
        <v>80000</v>
      </c>
      <c r="AU15" s="46">
        <v>25000</v>
      </c>
      <c r="AV15" s="28">
        <f t="shared" si="11"/>
        <v>0.31</v>
      </c>
      <c r="AW15" s="19">
        <v>0</v>
      </c>
      <c r="AX15" s="15">
        <v>0</v>
      </c>
      <c r="AY15" s="15">
        <v>230</v>
      </c>
      <c r="AZ15" s="17">
        <f t="shared" si="1"/>
        <v>230</v>
      </c>
      <c r="BA15" s="36" t="s">
        <v>13</v>
      </c>
      <c r="BB15" s="44">
        <v>5</v>
      </c>
      <c r="BC15" s="44">
        <v>5</v>
      </c>
      <c r="BD15" s="44">
        <v>5</v>
      </c>
      <c r="BE15" s="44">
        <v>5</v>
      </c>
      <c r="BF15" s="44">
        <v>5</v>
      </c>
      <c r="BG15" s="8" t="s">
        <v>2</v>
      </c>
      <c r="BH15" s="34" t="str">
        <f t="shared" si="2"/>
        <v>זכאי</v>
      </c>
      <c r="BI15" s="32">
        <f>VLOOKUP(AS15,[1]ותק!$A$1:$B$72,2,FALSE)*$BI$6</f>
        <v>0.15</v>
      </c>
      <c r="BJ15" s="32">
        <f>VLOOKUP(AV15,'[1]מקורות נוספים'!$A$1:$B$91,2,FALSE)*$BJ$6</f>
        <v>0.2</v>
      </c>
      <c r="BK15" s="33">
        <f>VLOOKUP(AW15,[1]בלעדיות!$A$1:$B$31,2,FALSE)*$BK$6</f>
        <v>0.25</v>
      </c>
      <c r="BL15" s="33">
        <f>IF(AZ15&gt;200,1,(VLOOKUP(AZ15,'[1]כמות נהנים'!$A$1:$C$201,3,FALSE)))*$BL$6</f>
        <v>0.3</v>
      </c>
      <c r="BM15" s="33">
        <f t="shared" si="3"/>
        <v>0.1</v>
      </c>
      <c r="BN15" s="33">
        <f t="shared" si="4"/>
        <v>1</v>
      </c>
      <c r="BO15" s="32">
        <f t="shared" si="12"/>
        <v>0.25</v>
      </c>
      <c r="BP15" s="32">
        <f t="shared" si="13"/>
        <v>0.25</v>
      </c>
      <c r="BQ15" s="32">
        <f>0.25*(BD15-1)*BQ$6</f>
        <v>0.25</v>
      </c>
      <c r="BR15" s="32">
        <f t="shared" si="14"/>
        <v>0.15</v>
      </c>
      <c r="BS15" s="32">
        <f t="shared" si="15"/>
        <v>0.1</v>
      </c>
      <c r="BT15" s="8"/>
      <c r="BU15" s="6">
        <f t="shared" si="6"/>
        <v>0.99999999999999989</v>
      </c>
      <c r="BV15" s="6">
        <f t="shared" si="7"/>
        <v>1</v>
      </c>
      <c r="BW15" s="31">
        <f t="shared" si="8"/>
        <v>0.99999999999999989</v>
      </c>
      <c r="BX15" s="30">
        <f t="shared" si="9"/>
        <v>5.3254145331991951E-2</v>
      </c>
      <c r="BY15" s="30">
        <f t="shared" si="10"/>
        <v>5.3254145331991951E-2</v>
      </c>
    </row>
    <row r="16" spans="2:77" ht="15" x14ac:dyDescent="0.25">
      <c r="B16" s="11">
        <f>B15+1</f>
        <v>9</v>
      </c>
      <c r="C16" s="39" t="s">
        <v>56</v>
      </c>
      <c r="D16" s="38">
        <v>580295798</v>
      </c>
      <c r="E16" s="15">
        <f t="shared" si="0"/>
        <v>8006.7607506649892</v>
      </c>
      <c r="F16" s="8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101" t="s">
        <v>55</v>
      </c>
      <c r="AM16" s="21" t="s">
        <v>4</v>
      </c>
      <c r="AN16" s="21" t="s">
        <v>54</v>
      </c>
      <c r="AO16" s="16" t="s">
        <v>2</v>
      </c>
      <c r="AP16" s="37" t="s">
        <v>2</v>
      </c>
      <c r="AQ16" s="16" t="s">
        <v>2</v>
      </c>
      <c r="AR16" s="16" t="s">
        <v>14</v>
      </c>
      <c r="AS16" s="16">
        <v>21</v>
      </c>
      <c r="AT16" s="20">
        <v>96000</v>
      </c>
      <c r="AU16" s="45">
        <v>35000</v>
      </c>
      <c r="AV16" s="28">
        <f t="shared" si="11"/>
        <v>0.36</v>
      </c>
      <c r="AW16" s="19">
        <v>0</v>
      </c>
      <c r="AX16" s="15">
        <v>0</v>
      </c>
      <c r="AY16" s="15">
        <v>11000</v>
      </c>
      <c r="AZ16" s="17">
        <f t="shared" si="1"/>
        <v>11000</v>
      </c>
      <c r="BA16" s="36" t="s">
        <v>13</v>
      </c>
      <c r="BB16" s="44">
        <v>5</v>
      </c>
      <c r="BC16" s="44">
        <v>5</v>
      </c>
      <c r="BD16" s="44">
        <v>4</v>
      </c>
      <c r="BE16" s="44">
        <v>3</v>
      </c>
      <c r="BF16" s="44">
        <v>5</v>
      </c>
      <c r="BG16" s="8" t="s">
        <v>2</v>
      </c>
      <c r="BH16" s="34" t="str">
        <f t="shared" si="2"/>
        <v>זכאי</v>
      </c>
      <c r="BI16" s="32">
        <f>VLOOKUP(AS16,[1]ותק!$A$1:$B$72,2,FALSE)*$BI$6</f>
        <v>0.15</v>
      </c>
      <c r="BJ16" s="32">
        <f>VLOOKUP(AV16,'[1]מקורות נוספים'!$A$1:$B$91,2,FALSE)*$BJ$6</f>
        <v>0.2</v>
      </c>
      <c r="BK16" s="33">
        <f>VLOOKUP(AW16,[1]בלעדיות!$A$1:$B$31,2,FALSE)*$BK$6</f>
        <v>0.25</v>
      </c>
      <c r="BL16" s="33">
        <f>IF(AZ16&gt;200,1,(VLOOKUP(AZ16,'[1]כמות נהנים'!$A$1:$C$201,3,FALSE)))*$BL$6</f>
        <v>0.3</v>
      </c>
      <c r="BM16" s="33">
        <f t="shared" si="3"/>
        <v>0.1</v>
      </c>
      <c r="BN16" s="33">
        <f t="shared" si="4"/>
        <v>1</v>
      </c>
      <c r="BO16" s="32">
        <f t="shared" si="12"/>
        <v>0.25</v>
      </c>
      <c r="BP16" s="32">
        <f t="shared" si="13"/>
        <v>0.25</v>
      </c>
      <c r="BQ16" s="32">
        <f>0.25*(BD15-1)*BQ$6</f>
        <v>0.25</v>
      </c>
      <c r="BR16" s="32">
        <f t="shared" si="14"/>
        <v>7.4999999999999997E-2</v>
      </c>
      <c r="BS16" s="32">
        <f t="shared" si="15"/>
        <v>0.1</v>
      </c>
      <c r="BT16" s="8"/>
      <c r="BU16" s="6">
        <f t="shared" si="6"/>
        <v>0.99999999999999989</v>
      </c>
      <c r="BV16" s="6">
        <f t="shared" si="7"/>
        <v>0.92499999999999993</v>
      </c>
      <c r="BW16" s="31">
        <f t="shared" si="8"/>
        <v>0.96999999999999986</v>
      </c>
      <c r="BX16" s="30">
        <f t="shared" si="9"/>
        <v>5.1656520972032188E-2</v>
      </c>
      <c r="BY16" s="30">
        <f t="shared" si="10"/>
        <v>5.1656520972032188E-2</v>
      </c>
    </row>
    <row r="17" spans="2:77" ht="15" x14ac:dyDescent="0.25">
      <c r="B17" s="11">
        <f>B16+1</f>
        <v>10</v>
      </c>
      <c r="C17" s="39" t="s">
        <v>53</v>
      </c>
      <c r="D17" s="38">
        <v>580320018</v>
      </c>
      <c r="E17" s="15">
        <f t="shared" si="0"/>
        <v>8480.4959541767512</v>
      </c>
      <c r="F17" s="8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101" t="s">
        <v>52</v>
      </c>
      <c r="AM17" s="21" t="s">
        <v>4</v>
      </c>
      <c r="AN17" s="8" t="s">
        <v>51</v>
      </c>
      <c r="AO17" s="16" t="s">
        <v>2</v>
      </c>
      <c r="AP17" s="37" t="s">
        <v>2</v>
      </c>
      <c r="AQ17" s="16" t="s">
        <v>2</v>
      </c>
      <c r="AR17" s="16" t="s">
        <v>14</v>
      </c>
      <c r="AS17" s="16">
        <v>18</v>
      </c>
      <c r="AT17" s="20">
        <v>42923</v>
      </c>
      <c r="AU17" s="14">
        <v>25000</v>
      </c>
      <c r="AV17" s="28">
        <f t="shared" si="11"/>
        <v>0.57999999999999996</v>
      </c>
      <c r="AW17" s="19">
        <v>0</v>
      </c>
      <c r="AX17" s="15">
        <v>3200</v>
      </c>
      <c r="AY17" s="15">
        <v>500</v>
      </c>
      <c r="AZ17" s="17">
        <f t="shared" si="1"/>
        <v>3700</v>
      </c>
      <c r="BA17" s="36" t="s">
        <v>13</v>
      </c>
      <c r="BB17" s="41">
        <v>4</v>
      </c>
      <c r="BC17" s="41">
        <v>4</v>
      </c>
      <c r="BD17" s="41">
        <v>5</v>
      </c>
      <c r="BE17" s="41">
        <v>5</v>
      </c>
      <c r="BF17" s="41">
        <v>5</v>
      </c>
      <c r="BG17" s="8" t="s">
        <v>2</v>
      </c>
      <c r="BH17" s="34" t="str">
        <f t="shared" si="2"/>
        <v>זכאי</v>
      </c>
      <c r="BI17" s="32">
        <f>VLOOKUP(AS17,[1]ותק!$A$1:$B$72,2,FALSE)*$BI$6</f>
        <v>0.11249999999999999</v>
      </c>
      <c r="BJ17" s="32">
        <f>VLOOKUP(AV17,'[1]מקורות נוספים'!$A$1:$B$91,2,FALSE)*$BJ$6</f>
        <v>0.2</v>
      </c>
      <c r="BK17" s="33">
        <f>VLOOKUP(AW17,[1]בלעדיות!$A$1:$B$31,2,FALSE)*$BK$6</f>
        <v>0.25</v>
      </c>
      <c r="BL17" s="33">
        <f>IF(AZ17&gt;200,1,(VLOOKUP(AZ17,'[1]כמות נהנים'!$A$1:$C$201,3,FALSE)))*$BL$6</f>
        <v>0.3</v>
      </c>
      <c r="BM17" s="33">
        <f t="shared" si="3"/>
        <v>0.1</v>
      </c>
      <c r="BN17" s="33">
        <f t="shared" si="4"/>
        <v>1.172972972972973</v>
      </c>
      <c r="BO17" s="32">
        <f t="shared" si="12"/>
        <v>0.1875</v>
      </c>
      <c r="BP17" s="32">
        <f t="shared" si="13"/>
        <v>0.1875</v>
      </c>
      <c r="BQ17" s="32">
        <f t="shared" ref="BQ17:BQ25" si="16">0.25*(BD17-1)*BQ$6</f>
        <v>0.25</v>
      </c>
      <c r="BR17" s="32">
        <f t="shared" si="14"/>
        <v>0.15</v>
      </c>
      <c r="BS17" s="32">
        <f t="shared" si="15"/>
        <v>0.1</v>
      </c>
      <c r="BT17" s="8"/>
      <c r="BU17" s="6">
        <f t="shared" si="6"/>
        <v>1.1289864864864865</v>
      </c>
      <c r="BV17" s="6">
        <f t="shared" si="7"/>
        <v>0.875</v>
      </c>
      <c r="BW17" s="31">
        <f t="shared" si="8"/>
        <v>1.0273918918918918</v>
      </c>
      <c r="BX17" s="30">
        <f t="shared" si="9"/>
        <v>5.4712877123720978E-2</v>
      </c>
      <c r="BY17" s="30">
        <f t="shared" si="10"/>
        <v>5.4712877123720978E-2</v>
      </c>
    </row>
    <row r="18" spans="2:77" ht="15" x14ac:dyDescent="0.25">
      <c r="B18" s="11">
        <f t="shared" ref="B18:B29" si="17">B17+1</f>
        <v>11</v>
      </c>
      <c r="C18" s="39" t="s">
        <v>50</v>
      </c>
      <c r="D18" s="43">
        <v>580443414</v>
      </c>
      <c r="E18" s="15">
        <f t="shared" si="0"/>
        <v>6077.8141459501358</v>
      </c>
      <c r="F18" s="8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101" t="s">
        <v>49</v>
      </c>
      <c r="AM18" s="21" t="s">
        <v>4</v>
      </c>
      <c r="AN18" s="21" t="s">
        <v>48</v>
      </c>
      <c r="AO18" s="16" t="s">
        <v>2</v>
      </c>
      <c r="AP18" s="37" t="s">
        <v>2</v>
      </c>
      <c r="AQ18" s="16" t="s">
        <v>2</v>
      </c>
      <c r="AR18" s="16" t="s">
        <v>2</v>
      </c>
      <c r="AS18" s="16">
        <v>13</v>
      </c>
      <c r="AT18" s="20">
        <v>288000</v>
      </c>
      <c r="AU18" s="14">
        <v>40000</v>
      </c>
      <c r="AV18" s="28">
        <f t="shared" si="11"/>
        <v>0.14000000000000001</v>
      </c>
      <c r="AW18" s="19">
        <v>0</v>
      </c>
      <c r="AX18" s="8">
        <v>81</v>
      </c>
      <c r="AY18" s="42">
        <v>37</v>
      </c>
      <c r="AZ18" s="17">
        <f t="shared" si="1"/>
        <v>118</v>
      </c>
      <c r="BA18" s="36" t="s">
        <v>13</v>
      </c>
      <c r="BB18" s="40">
        <v>2</v>
      </c>
      <c r="BC18" s="40">
        <v>2</v>
      </c>
      <c r="BD18" s="40">
        <v>2</v>
      </c>
      <c r="BE18" s="40">
        <v>2</v>
      </c>
      <c r="BF18" s="40">
        <v>2</v>
      </c>
      <c r="BG18" s="8" t="s">
        <v>2</v>
      </c>
      <c r="BH18" s="34" t="str">
        <f t="shared" si="2"/>
        <v>זכאי</v>
      </c>
      <c r="BI18" s="32">
        <f>VLOOKUP(AS18,[1]ותק!$A$1:$B$72,2,FALSE)*$BI$6</f>
        <v>0.11249999999999999</v>
      </c>
      <c r="BJ18" s="32">
        <f>VLOOKUP(AV18,'[1]מקורות נוספים'!$A$1:$B$91,2,FALSE)*$BJ$6</f>
        <v>0.2</v>
      </c>
      <c r="BK18" s="33">
        <f>VLOOKUP(AW18,[1]בלעדיות!$A$1:$B$31,2,FALSE)*$BK$6</f>
        <v>0.25</v>
      </c>
      <c r="BL18" s="33">
        <f>IF(AZ18&gt;200,1,(VLOOKUP(AZ18,'[1]כמות נהנים'!$A$1:$C$201,3,FALSE)))*$BL$6</f>
        <v>0.27</v>
      </c>
      <c r="BM18" s="33">
        <f t="shared" si="3"/>
        <v>0.1</v>
      </c>
      <c r="BN18" s="33">
        <f t="shared" si="4"/>
        <v>1.1372881355932203</v>
      </c>
      <c r="BO18" s="32">
        <f t="shared" si="12"/>
        <v>6.25E-2</v>
      </c>
      <c r="BP18" s="32">
        <f t="shared" si="13"/>
        <v>6.25E-2</v>
      </c>
      <c r="BQ18" s="32">
        <f t="shared" si="16"/>
        <v>6.25E-2</v>
      </c>
      <c r="BR18" s="32">
        <f t="shared" si="14"/>
        <v>3.7499999999999999E-2</v>
      </c>
      <c r="BS18" s="32">
        <f t="shared" si="15"/>
        <v>2.5000000000000001E-2</v>
      </c>
      <c r="BT18" s="8"/>
      <c r="BU18" s="6">
        <f t="shared" si="6"/>
        <v>1.0605211864406778</v>
      </c>
      <c r="BV18" s="6">
        <f t="shared" si="7"/>
        <v>0.25</v>
      </c>
      <c r="BW18" s="31">
        <f t="shared" si="8"/>
        <v>0.73631271186440661</v>
      </c>
      <c r="BX18" s="30">
        <f t="shared" si="9"/>
        <v>3.921170416742023E-2</v>
      </c>
      <c r="BY18" s="30">
        <f t="shared" si="10"/>
        <v>3.921170416742023E-2</v>
      </c>
    </row>
    <row r="19" spans="2:77" ht="15" x14ac:dyDescent="0.25">
      <c r="B19" s="11">
        <f t="shared" si="17"/>
        <v>12</v>
      </c>
      <c r="C19" s="39" t="s">
        <v>47</v>
      </c>
      <c r="D19" s="38">
        <v>580076438</v>
      </c>
      <c r="E19" s="15">
        <f t="shared" si="0"/>
        <v>7771.510563660916</v>
      </c>
      <c r="F19" s="8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101" t="s">
        <v>46</v>
      </c>
      <c r="AM19" s="21" t="s">
        <v>4</v>
      </c>
      <c r="AN19" s="8" t="s">
        <v>45</v>
      </c>
      <c r="AO19" s="16" t="s">
        <v>2</v>
      </c>
      <c r="AP19" s="37" t="s">
        <v>2</v>
      </c>
      <c r="AQ19" s="16" t="s">
        <v>2</v>
      </c>
      <c r="AR19" s="16" t="s">
        <v>2</v>
      </c>
      <c r="AS19" s="16">
        <v>13</v>
      </c>
      <c r="AT19" s="20">
        <v>25900</v>
      </c>
      <c r="AU19" s="14">
        <v>15000</v>
      </c>
      <c r="AV19" s="28">
        <f t="shared" si="11"/>
        <v>0.57999999999999996</v>
      </c>
      <c r="AW19" s="19">
        <v>0</v>
      </c>
      <c r="AX19" s="8">
        <v>0</v>
      </c>
      <c r="AY19" s="8">
        <v>75</v>
      </c>
      <c r="AZ19" s="17">
        <f t="shared" si="1"/>
        <v>75</v>
      </c>
      <c r="BA19" s="36" t="s">
        <v>13</v>
      </c>
      <c r="BB19" s="41">
        <v>5</v>
      </c>
      <c r="BC19" s="41">
        <v>5</v>
      </c>
      <c r="BD19" s="41">
        <v>5</v>
      </c>
      <c r="BE19" s="41">
        <v>5</v>
      </c>
      <c r="BF19" s="41">
        <v>5</v>
      </c>
      <c r="BG19" s="8" t="s">
        <v>2</v>
      </c>
      <c r="BH19" s="34" t="str">
        <f t="shared" si="2"/>
        <v>זכאי</v>
      </c>
      <c r="BI19" s="32">
        <f>VLOOKUP(AS19,[1]ותק!$A$1:$B$72,2,FALSE)*$BI$6</f>
        <v>0.11249999999999999</v>
      </c>
      <c r="BJ19" s="32">
        <f>VLOOKUP(AV19,'[1]מקורות נוספים'!$A$1:$B$91,2,FALSE)*$BJ$6</f>
        <v>0.2</v>
      </c>
      <c r="BK19" s="33">
        <f>VLOOKUP(AW19,[1]בלעדיות!$A$1:$B$31,2,FALSE)*$BK$6</f>
        <v>0.25</v>
      </c>
      <c r="BL19" s="33">
        <f>IF(AZ19&gt;200,1,(VLOOKUP(AZ19,'[1]כמות נהנים'!$A$1:$C$201,3,FALSE)))*$BL$6</f>
        <v>0.24</v>
      </c>
      <c r="BM19" s="33">
        <f t="shared" si="3"/>
        <v>0.1</v>
      </c>
      <c r="BN19" s="33">
        <f t="shared" si="4"/>
        <v>1</v>
      </c>
      <c r="BO19" s="32">
        <f t="shared" si="12"/>
        <v>0.25</v>
      </c>
      <c r="BP19" s="32">
        <f t="shared" si="13"/>
        <v>0.25</v>
      </c>
      <c r="BQ19" s="32">
        <f t="shared" si="16"/>
        <v>0.25</v>
      </c>
      <c r="BR19" s="32">
        <f t="shared" si="14"/>
        <v>0.15</v>
      </c>
      <c r="BS19" s="32">
        <f t="shared" si="15"/>
        <v>0.1</v>
      </c>
      <c r="BT19" s="8"/>
      <c r="BU19" s="6">
        <f t="shared" si="6"/>
        <v>0.90249999999999997</v>
      </c>
      <c r="BV19" s="6">
        <f t="shared" si="7"/>
        <v>1</v>
      </c>
      <c r="BW19" s="31">
        <f t="shared" si="8"/>
        <v>0.9415</v>
      </c>
      <c r="BX19" s="30">
        <f t="shared" si="9"/>
        <v>5.0138777830070425E-2</v>
      </c>
      <c r="BY19" s="30">
        <f t="shared" si="10"/>
        <v>5.0138777830070425E-2</v>
      </c>
    </row>
    <row r="20" spans="2:77" ht="15" x14ac:dyDescent="0.25">
      <c r="B20" s="11">
        <f t="shared" si="17"/>
        <v>13</v>
      </c>
      <c r="C20" s="39" t="s">
        <v>44</v>
      </c>
      <c r="D20" s="38">
        <v>580030104</v>
      </c>
      <c r="E20" s="15">
        <f t="shared" si="0"/>
        <v>7759.1289748712279</v>
      </c>
      <c r="F20" s="8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101" t="s">
        <v>43</v>
      </c>
      <c r="AM20" s="21" t="s">
        <v>4</v>
      </c>
      <c r="AN20" s="21" t="s">
        <v>42</v>
      </c>
      <c r="AO20" s="16" t="s">
        <v>2</v>
      </c>
      <c r="AP20" s="37" t="s">
        <v>2</v>
      </c>
      <c r="AQ20" s="16" t="s">
        <v>2</v>
      </c>
      <c r="AR20" s="16" t="s">
        <v>2</v>
      </c>
      <c r="AS20" s="16">
        <v>31</v>
      </c>
      <c r="AT20" s="20">
        <v>24000</v>
      </c>
      <c r="AU20" s="14">
        <v>10000</v>
      </c>
      <c r="AV20" s="28">
        <f t="shared" si="11"/>
        <v>0.42</v>
      </c>
      <c r="AW20" s="19">
        <v>0</v>
      </c>
      <c r="AX20" s="15">
        <v>0</v>
      </c>
      <c r="AY20" s="15">
        <v>10800</v>
      </c>
      <c r="AZ20" s="17">
        <f t="shared" si="1"/>
        <v>10800</v>
      </c>
      <c r="BA20" s="36" t="s">
        <v>2</v>
      </c>
      <c r="BB20" s="41">
        <v>5</v>
      </c>
      <c r="BC20" s="41">
        <v>5</v>
      </c>
      <c r="BD20" s="41">
        <v>5</v>
      </c>
      <c r="BE20" s="41">
        <v>5</v>
      </c>
      <c r="BF20" s="41">
        <v>5</v>
      </c>
      <c r="BG20" s="8" t="s">
        <v>2</v>
      </c>
      <c r="BH20" s="34" t="str">
        <f t="shared" si="2"/>
        <v>זכאי</v>
      </c>
      <c r="BI20" s="32">
        <f>VLOOKUP(AS20,[1]ותק!$A$1:$B$72,2,FALSE)*$BI$6</f>
        <v>0.15</v>
      </c>
      <c r="BJ20" s="32">
        <f>VLOOKUP(AV20,'[1]מקורות נוספים'!$A$1:$B$91,2,FALSE)*$BJ$6</f>
        <v>0.2</v>
      </c>
      <c r="BK20" s="33">
        <f>VLOOKUP(AW20,[1]בלעדיות!$A$1:$B$31,2,FALSE)*$BK$6</f>
        <v>0.25</v>
      </c>
      <c r="BL20" s="33">
        <f>IF(AZ20&gt;200,1,(VLOOKUP(AZ20,'[1]כמות נהנים'!$A$1:$C$201,3,FALSE)))*$BL$6</f>
        <v>0.3</v>
      </c>
      <c r="BM20" s="33">
        <f t="shared" si="3"/>
        <v>0</v>
      </c>
      <c r="BN20" s="33">
        <f t="shared" si="4"/>
        <v>1</v>
      </c>
      <c r="BO20" s="32">
        <f t="shared" si="12"/>
        <v>0.25</v>
      </c>
      <c r="BP20" s="32">
        <f t="shared" si="13"/>
        <v>0.25</v>
      </c>
      <c r="BQ20" s="32">
        <f t="shared" si="16"/>
        <v>0.25</v>
      </c>
      <c r="BR20" s="32">
        <f t="shared" si="14"/>
        <v>0.15</v>
      </c>
      <c r="BS20" s="32">
        <f t="shared" si="15"/>
        <v>0.1</v>
      </c>
      <c r="BT20" s="8"/>
      <c r="BU20" s="6">
        <f t="shared" si="6"/>
        <v>0.89999999999999991</v>
      </c>
      <c r="BV20" s="6">
        <f t="shared" si="7"/>
        <v>1</v>
      </c>
      <c r="BW20" s="31">
        <f t="shared" si="8"/>
        <v>0.94</v>
      </c>
      <c r="BX20" s="30">
        <f t="shared" si="9"/>
        <v>5.005889661207244E-2</v>
      </c>
      <c r="BY20" s="30">
        <f t="shared" si="10"/>
        <v>5.005889661207244E-2</v>
      </c>
    </row>
    <row r="21" spans="2:77" ht="15" x14ac:dyDescent="0.25">
      <c r="B21" s="11">
        <f t="shared" si="17"/>
        <v>14</v>
      </c>
      <c r="C21" s="39" t="s">
        <v>41</v>
      </c>
      <c r="D21" s="38">
        <v>580486413</v>
      </c>
      <c r="E21" s="15">
        <f t="shared" si="0"/>
        <v>6459.0621519539754</v>
      </c>
      <c r="F21" s="8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102" t="s">
        <v>40</v>
      </c>
      <c r="AM21" s="21" t="s">
        <v>4</v>
      </c>
      <c r="AN21" s="21" t="s">
        <v>39</v>
      </c>
      <c r="AO21" s="16" t="s">
        <v>2</v>
      </c>
      <c r="AP21" s="37" t="s">
        <v>2</v>
      </c>
      <c r="AQ21" s="16" t="s">
        <v>2</v>
      </c>
      <c r="AR21" s="16" t="s">
        <v>2</v>
      </c>
      <c r="AS21" s="16">
        <v>11</v>
      </c>
      <c r="AT21" s="20">
        <v>431585</v>
      </c>
      <c r="AU21" s="14">
        <v>25000</v>
      </c>
      <c r="AV21" s="28">
        <f t="shared" si="11"/>
        <v>0.06</v>
      </c>
      <c r="AW21" s="19">
        <v>0</v>
      </c>
      <c r="AX21" s="15">
        <v>1330</v>
      </c>
      <c r="AY21" s="15">
        <v>133</v>
      </c>
      <c r="AZ21" s="17">
        <f t="shared" si="1"/>
        <v>1463</v>
      </c>
      <c r="BA21" s="36" t="s">
        <v>13</v>
      </c>
      <c r="BB21" s="41">
        <v>2</v>
      </c>
      <c r="BC21" s="41">
        <v>2</v>
      </c>
      <c r="BD21" s="41">
        <v>2</v>
      </c>
      <c r="BE21" s="41">
        <v>2</v>
      </c>
      <c r="BF21" s="41">
        <v>2</v>
      </c>
      <c r="BG21" s="8" t="s">
        <v>2</v>
      </c>
      <c r="BH21" s="34" t="str">
        <f t="shared" si="2"/>
        <v>זכאי</v>
      </c>
      <c r="BI21" s="32">
        <f>VLOOKUP(AS21,[1]ותק!$A$1:$B$72,2,FALSE)*$BI$6</f>
        <v>0.11249999999999999</v>
      </c>
      <c r="BJ21" s="32">
        <f>VLOOKUP(AV21,'[1]מקורות נוספים'!$A$1:$B$91,2,FALSE)*$BJ$6</f>
        <v>0.2</v>
      </c>
      <c r="BK21" s="33">
        <f>VLOOKUP(AW21,[1]בלעדיות!$A$1:$B$31,2,FALSE)*$BK$6</f>
        <v>0.25</v>
      </c>
      <c r="BL21" s="33">
        <f>IF(AZ21&gt;200,1,(VLOOKUP(AZ21,'[1]כמות נהנים'!$A$1:$C$201,3,FALSE)))*$BL$6</f>
        <v>0.3</v>
      </c>
      <c r="BM21" s="33">
        <f t="shared" si="3"/>
        <v>0.1</v>
      </c>
      <c r="BN21" s="33">
        <f t="shared" si="4"/>
        <v>1.1818181818181819</v>
      </c>
      <c r="BO21" s="32">
        <f t="shared" si="12"/>
        <v>6.25E-2</v>
      </c>
      <c r="BP21" s="32">
        <f t="shared" si="13"/>
        <v>6.25E-2</v>
      </c>
      <c r="BQ21" s="32">
        <f t="shared" si="16"/>
        <v>6.25E-2</v>
      </c>
      <c r="BR21" s="32">
        <f t="shared" si="14"/>
        <v>3.7499999999999999E-2</v>
      </c>
      <c r="BS21" s="32">
        <f t="shared" si="15"/>
        <v>2.5000000000000001E-2</v>
      </c>
      <c r="BT21" s="8"/>
      <c r="BU21" s="6">
        <f t="shared" si="6"/>
        <v>1.1375000000000002</v>
      </c>
      <c r="BV21" s="6">
        <f t="shared" si="7"/>
        <v>0.25</v>
      </c>
      <c r="BW21" s="31">
        <f t="shared" si="8"/>
        <v>0.78250000000000008</v>
      </c>
      <c r="BX21" s="30">
        <f t="shared" si="9"/>
        <v>4.1671368722283712E-2</v>
      </c>
      <c r="BY21" s="30">
        <f t="shared" si="10"/>
        <v>4.1671368722283712E-2</v>
      </c>
    </row>
    <row r="22" spans="2:77" ht="15" x14ac:dyDescent="0.25">
      <c r="B22" s="11">
        <f t="shared" si="17"/>
        <v>15</v>
      </c>
      <c r="C22" s="39" t="s">
        <v>38</v>
      </c>
      <c r="D22" s="38">
        <v>580559631</v>
      </c>
      <c r="E22" s="15">
        <f t="shared" si="0"/>
        <v>8330.7531613217016</v>
      </c>
      <c r="F22" s="8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101" t="s">
        <v>37</v>
      </c>
      <c r="AM22" s="21" t="s">
        <v>4</v>
      </c>
      <c r="AN22" s="8" t="s">
        <v>36</v>
      </c>
      <c r="AO22" s="16" t="s">
        <v>2</v>
      </c>
      <c r="AP22" s="37" t="s">
        <v>2</v>
      </c>
      <c r="AQ22" s="16" t="s">
        <v>2</v>
      </c>
      <c r="AR22" s="16" t="s">
        <v>2</v>
      </c>
      <c r="AS22" s="16">
        <v>5</v>
      </c>
      <c r="AT22" s="20">
        <v>26800</v>
      </c>
      <c r="AU22" s="14">
        <v>6800</v>
      </c>
      <c r="AV22" s="28">
        <f t="shared" si="11"/>
        <v>0.25</v>
      </c>
      <c r="AW22" s="19">
        <v>0</v>
      </c>
      <c r="AX22" s="15">
        <v>74</v>
      </c>
      <c r="AY22" s="15">
        <v>36</v>
      </c>
      <c r="AZ22" s="17">
        <f t="shared" si="1"/>
        <v>110</v>
      </c>
      <c r="BA22" s="36" t="s">
        <v>13</v>
      </c>
      <c r="BB22" s="41">
        <v>5</v>
      </c>
      <c r="BC22" s="41">
        <v>5</v>
      </c>
      <c r="BD22" s="41">
        <v>5</v>
      </c>
      <c r="BE22" s="41">
        <v>5</v>
      </c>
      <c r="BF22" s="41">
        <v>5</v>
      </c>
      <c r="BG22" s="8" t="s">
        <v>2</v>
      </c>
      <c r="BH22" s="34" t="str">
        <f t="shared" si="2"/>
        <v>זכאי</v>
      </c>
      <c r="BI22" s="32">
        <f>VLOOKUP(AS22,[1]ותק!$A$1:$B$72,2,FALSE)*$BI$6</f>
        <v>7.4999999999999997E-2</v>
      </c>
      <c r="BJ22" s="32">
        <f>VLOOKUP(AV22,'[1]מקורות נוספים'!$A$1:$B$91,2,FALSE)*$BJ$6</f>
        <v>0.2</v>
      </c>
      <c r="BK22" s="33">
        <f>VLOOKUP(AW22,[1]בלעדיות!$A$1:$B$31,2,FALSE)*$BK$6</f>
        <v>0.25</v>
      </c>
      <c r="BL22" s="33">
        <f>IF(AZ22&gt;200,1,(VLOOKUP(AZ22,'[1]כמות נהנים'!$A$1:$C$201,3,FALSE)))*$BL$6</f>
        <v>0.27</v>
      </c>
      <c r="BM22" s="33">
        <f t="shared" si="3"/>
        <v>0.1</v>
      </c>
      <c r="BN22" s="33">
        <f t="shared" si="4"/>
        <v>1.1345454545454545</v>
      </c>
      <c r="BO22" s="32">
        <f t="shared" si="12"/>
        <v>0.25</v>
      </c>
      <c r="BP22" s="32">
        <f t="shared" si="13"/>
        <v>0.25</v>
      </c>
      <c r="BQ22" s="32">
        <f t="shared" si="16"/>
        <v>0.25</v>
      </c>
      <c r="BR22" s="32">
        <f t="shared" si="14"/>
        <v>0.15</v>
      </c>
      <c r="BS22" s="32">
        <f t="shared" si="15"/>
        <v>0.1</v>
      </c>
      <c r="BT22" s="8"/>
      <c r="BU22" s="6">
        <f t="shared" si="6"/>
        <v>1.0154181818181818</v>
      </c>
      <c r="BV22" s="6">
        <f t="shared" si="7"/>
        <v>1</v>
      </c>
      <c r="BW22" s="31">
        <f t="shared" si="8"/>
        <v>1.009250909090909</v>
      </c>
      <c r="BX22" s="30">
        <f t="shared" si="9"/>
        <v>5.3746794589172267E-2</v>
      </c>
      <c r="BY22" s="30">
        <f t="shared" si="10"/>
        <v>5.3746794589172267E-2</v>
      </c>
    </row>
    <row r="23" spans="2:77" ht="15" x14ac:dyDescent="0.25">
      <c r="B23" s="11">
        <f t="shared" si="17"/>
        <v>16</v>
      </c>
      <c r="C23" s="39" t="s">
        <v>35</v>
      </c>
      <c r="D23" s="38">
        <v>580072544</v>
      </c>
      <c r="E23" s="15">
        <f t="shared" si="0"/>
        <v>8254.3925264587524</v>
      </c>
      <c r="F23" s="8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101" t="s">
        <v>34</v>
      </c>
      <c r="AM23" s="21" t="s">
        <v>4</v>
      </c>
      <c r="AN23" s="21" t="s">
        <v>33</v>
      </c>
      <c r="AO23" s="16" t="s">
        <v>2</v>
      </c>
      <c r="AP23" s="37" t="s">
        <v>2</v>
      </c>
      <c r="AQ23" s="16" t="s">
        <v>2</v>
      </c>
      <c r="AR23" s="16" t="s">
        <v>2</v>
      </c>
      <c r="AS23" s="16">
        <v>55</v>
      </c>
      <c r="AT23" s="20">
        <v>90222</v>
      </c>
      <c r="AU23" s="14">
        <v>6200</v>
      </c>
      <c r="AV23" s="28">
        <f t="shared" si="11"/>
        <v>7.0000000000000007E-2</v>
      </c>
      <c r="AW23" s="19">
        <v>0</v>
      </c>
      <c r="AX23" s="15">
        <v>0</v>
      </c>
      <c r="AY23" s="15">
        <v>200</v>
      </c>
      <c r="AZ23" s="17">
        <f t="shared" si="1"/>
        <v>200</v>
      </c>
      <c r="BA23" s="36" t="s">
        <v>13</v>
      </c>
      <c r="BB23" s="41">
        <v>5</v>
      </c>
      <c r="BC23" s="41">
        <v>5</v>
      </c>
      <c r="BD23" s="41">
        <v>5</v>
      </c>
      <c r="BE23" s="41">
        <v>5</v>
      </c>
      <c r="BF23" s="41">
        <v>5</v>
      </c>
      <c r="BG23" s="8" t="s">
        <v>2</v>
      </c>
      <c r="BH23" s="34" t="str">
        <f t="shared" si="2"/>
        <v>זכאי</v>
      </c>
      <c r="BI23" s="32">
        <f>VLOOKUP(AS23,[1]ותק!$A$1:$B$72,2,FALSE)*$BI$6</f>
        <v>0.15</v>
      </c>
      <c r="BJ23" s="32">
        <f>VLOOKUP(AV23,'[1]מקורות נוספים'!$A$1:$B$91,2,FALSE)*$BJ$6</f>
        <v>0.2</v>
      </c>
      <c r="BK23" s="33">
        <f>VLOOKUP(AW23,[1]בלעדיות!$A$1:$B$31,2,FALSE)*$BK$6</f>
        <v>0.25</v>
      </c>
      <c r="BL23" s="33">
        <f>IF(AZ23&gt;200,1,(VLOOKUP(AZ23,'[1]כמות נהנים'!$A$1:$C$201,3,FALSE)))*$BL$6</f>
        <v>0.3</v>
      </c>
      <c r="BM23" s="33">
        <f t="shared" si="3"/>
        <v>0.1</v>
      </c>
      <c r="BN23" s="33">
        <f t="shared" si="4"/>
        <v>1</v>
      </c>
      <c r="BO23" s="32">
        <f t="shared" si="12"/>
        <v>0.25</v>
      </c>
      <c r="BP23" s="32">
        <f t="shared" si="13"/>
        <v>0.25</v>
      </c>
      <c r="BQ23" s="32">
        <f t="shared" si="16"/>
        <v>0.25</v>
      </c>
      <c r="BR23" s="32">
        <f t="shared" si="14"/>
        <v>0.15</v>
      </c>
      <c r="BS23" s="32">
        <f t="shared" si="15"/>
        <v>0.1</v>
      </c>
      <c r="BT23" s="8"/>
      <c r="BU23" s="6">
        <f t="shared" si="6"/>
        <v>0.99999999999999989</v>
      </c>
      <c r="BV23" s="6">
        <f t="shared" si="7"/>
        <v>1</v>
      </c>
      <c r="BW23" s="31">
        <f t="shared" si="8"/>
        <v>0.99999999999999989</v>
      </c>
      <c r="BX23" s="30">
        <f t="shared" si="9"/>
        <v>5.3254145331991951E-2</v>
      </c>
      <c r="BY23" s="30">
        <f t="shared" si="10"/>
        <v>5.3254145331991951E-2</v>
      </c>
    </row>
    <row r="24" spans="2:77" ht="15" x14ac:dyDescent="0.25">
      <c r="B24" s="11">
        <f t="shared" si="17"/>
        <v>17</v>
      </c>
      <c r="C24" s="39" t="s">
        <v>32</v>
      </c>
      <c r="D24" s="38">
        <v>580044261</v>
      </c>
      <c r="E24" s="15">
        <f t="shared" si="0"/>
        <v>6808.0965055546894</v>
      </c>
      <c r="F24" s="8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101" t="s">
        <v>31</v>
      </c>
      <c r="AM24" s="21" t="s">
        <v>4</v>
      </c>
      <c r="AN24" s="21" t="s">
        <v>30</v>
      </c>
      <c r="AO24" s="16" t="s">
        <v>2</v>
      </c>
      <c r="AP24" s="37" t="s">
        <v>2</v>
      </c>
      <c r="AQ24" s="16" t="s">
        <v>2</v>
      </c>
      <c r="AR24" s="16" t="s">
        <v>2</v>
      </c>
      <c r="AS24" s="16">
        <v>50</v>
      </c>
      <c r="AT24" s="20">
        <v>16478809</v>
      </c>
      <c r="AU24" s="14">
        <v>65000</v>
      </c>
      <c r="AV24" s="28">
        <f t="shared" si="11"/>
        <v>0</v>
      </c>
      <c r="AW24" s="19">
        <v>0</v>
      </c>
      <c r="AX24" s="15">
        <v>20</v>
      </c>
      <c r="AY24" s="15">
        <v>450</v>
      </c>
      <c r="AZ24" s="17">
        <f t="shared" si="1"/>
        <v>470</v>
      </c>
      <c r="BA24" s="36" t="s">
        <v>2</v>
      </c>
      <c r="BB24" s="41">
        <v>5</v>
      </c>
      <c r="BC24" s="41">
        <v>5</v>
      </c>
      <c r="BD24" s="41">
        <v>5</v>
      </c>
      <c r="BE24" s="41">
        <v>5</v>
      </c>
      <c r="BF24" s="41">
        <v>5</v>
      </c>
      <c r="BG24" s="8" t="s">
        <v>2</v>
      </c>
      <c r="BH24" s="34" t="str">
        <f t="shared" si="2"/>
        <v>זכאי</v>
      </c>
      <c r="BI24" s="32">
        <f>VLOOKUP(AS24,[1]ותק!$A$1:$B$72,2,FALSE)*$BI$6</f>
        <v>0.15</v>
      </c>
      <c r="BJ24" s="32">
        <v>2E-3</v>
      </c>
      <c r="BK24" s="33">
        <f>VLOOKUP(AW24,[1]בלעדיות!$A$1:$B$31,2,FALSE)*$BK$6</f>
        <v>0.25</v>
      </c>
      <c r="BL24" s="33">
        <f>IF(AZ24&gt;200,1,(VLOOKUP(AZ24,'[1]כמות נהנים'!$A$1:$C$201,3,FALSE)))*$BL$6</f>
        <v>0.3</v>
      </c>
      <c r="BM24" s="33">
        <f t="shared" si="3"/>
        <v>0</v>
      </c>
      <c r="BN24" s="33">
        <f t="shared" si="4"/>
        <v>1.0085106382978724</v>
      </c>
      <c r="BO24" s="32">
        <f t="shared" si="12"/>
        <v>0.25</v>
      </c>
      <c r="BP24" s="32">
        <f t="shared" si="13"/>
        <v>0.25</v>
      </c>
      <c r="BQ24" s="32">
        <f t="shared" si="16"/>
        <v>0.25</v>
      </c>
      <c r="BR24" s="32">
        <f t="shared" si="14"/>
        <v>0.15</v>
      </c>
      <c r="BS24" s="32">
        <f t="shared" si="15"/>
        <v>0.1</v>
      </c>
      <c r="BT24" s="8"/>
      <c r="BU24" s="6">
        <f t="shared" si="6"/>
        <v>0.70797446808510633</v>
      </c>
      <c r="BV24" s="6">
        <f t="shared" si="7"/>
        <v>1</v>
      </c>
      <c r="BW24" s="31">
        <f t="shared" si="8"/>
        <v>0.82478468085106382</v>
      </c>
      <c r="BX24" s="30">
        <f t="shared" si="9"/>
        <v>4.3923203261643159E-2</v>
      </c>
      <c r="BY24" s="30">
        <f t="shared" si="10"/>
        <v>4.3923203261643159E-2</v>
      </c>
    </row>
    <row r="25" spans="2:77" ht="15" x14ac:dyDescent="0.25">
      <c r="B25" s="11">
        <f t="shared" si="17"/>
        <v>18</v>
      </c>
      <c r="C25" s="39" t="s">
        <v>29</v>
      </c>
      <c r="D25" s="38">
        <v>580348902</v>
      </c>
      <c r="E25" s="15">
        <f t="shared" si="0"/>
        <v>6702.5667314845068</v>
      </c>
      <c r="F25" s="8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101" t="s">
        <v>28</v>
      </c>
      <c r="AM25" s="21" t="s">
        <v>4</v>
      </c>
      <c r="AN25" s="8" t="s">
        <v>27</v>
      </c>
      <c r="AO25" s="16" t="s">
        <v>2</v>
      </c>
      <c r="AP25" s="37" t="s">
        <v>2</v>
      </c>
      <c r="AQ25" s="16" t="s">
        <v>2</v>
      </c>
      <c r="AR25" s="16" t="s">
        <v>2</v>
      </c>
      <c r="AS25" s="16">
        <v>50</v>
      </c>
      <c r="AT25" s="20">
        <v>350000</v>
      </c>
      <c r="AU25" s="14">
        <v>28000</v>
      </c>
      <c r="AV25" s="28">
        <f t="shared" si="11"/>
        <v>0.08</v>
      </c>
      <c r="AW25" s="19">
        <v>0</v>
      </c>
      <c r="AX25" s="15">
        <v>4000</v>
      </c>
      <c r="AY25" s="15">
        <v>2000</v>
      </c>
      <c r="AZ25" s="17">
        <f t="shared" si="1"/>
        <v>6000</v>
      </c>
      <c r="BA25" s="36" t="s">
        <v>2</v>
      </c>
      <c r="BB25" s="41">
        <v>3</v>
      </c>
      <c r="BC25" s="41">
        <v>3</v>
      </c>
      <c r="BD25" s="41">
        <v>3</v>
      </c>
      <c r="BE25" s="41">
        <v>3</v>
      </c>
      <c r="BF25" s="41">
        <v>3</v>
      </c>
      <c r="BG25" s="8" t="s">
        <v>2</v>
      </c>
      <c r="BH25" s="34" t="str">
        <f t="shared" si="2"/>
        <v>זכאי</v>
      </c>
      <c r="BI25" s="32">
        <f>VLOOKUP(AS25,[1]ותק!$A$1:$B$72,2,FALSE)*$BI$6</f>
        <v>0.15</v>
      </c>
      <c r="BJ25" s="32">
        <f>VLOOKUP(AV25,'[1]מקורות נוספים'!$A$1:$B$91,2,FALSE)*$BJ$6</f>
        <v>0.2</v>
      </c>
      <c r="BK25" s="33">
        <f>VLOOKUP(AW25,[1]בלעדיות!$A$1:$B$31,2,FALSE)*$BK$6</f>
        <v>0.25</v>
      </c>
      <c r="BL25" s="33">
        <f>IF(AZ25&gt;200,1,(VLOOKUP(AZ25,'[1]כמות נהנים'!$A$1:$C$201,3,FALSE)))*$BL$6</f>
        <v>0.3</v>
      </c>
      <c r="BM25" s="33">
        <f t="shared" si="3"/>
        <v>0</v>
      </c>
      <c r="BN25" s="33">
        <f t="shared" si="4"/>
        <v>1.1333333333333333</v>
      </c>
      <c r="BO25" s="32">
        <f t="shared" si="12"/>
        <v>0.125</v>
      </c>
      <c r="BP25" s="32">
        <f t="shared" si="13"/>
        <v>0.125</v>
      </c>
      <c r="BQ25" s="32">
        <f t="shared" si="16"/>
        <v>0.125</v>
      </c>
      <c r="BR25" s="32">
        <f t="shared" si="14"/>
        <v>7.4999999999999997E-2</v>
      </c>
      <c r="BS25" s="32">
        <f t="shared" si="15"/>
        <v>0.05</v>
      </c>
      <c r="BT25" s="8"/>
      <c r="BU25" s="6">
        <f t="shared" si="6"/>
        <v>1.0199999999999998</v>
      </c>
      <c r="BV25" s="6">
        <f t="shared" si="7"/>
        <v>0.5</v>
      </c>
      <c r="BW25" s="31">
        <f t="shared" si="8"/>
        <v>0.81199999999999983</v>
      </c>
      <c r="BX25" s="30">
        <f t="shared" si="9"/>
        <v>4.3242366009577461E-2</v>
      </c>
      <c r="BY25" s="30">
        <f t="shared" si="10"/>
        <v>4.3242366009577461E-2</v>
      </c>
    </row>
    <row r="26" spans="2:77" ht="15" x14ac:dyDescent="0.25">
      <c r="B26" s="11">
        <f t="shared" si="17"/>
        <v>19</v>
      </c>
      <c r="C26" s="39" t="s">
        <v>26</v>
      </c>
      <c r="D26" s="38">
        <v>580130714</v>
      </c>
      <c r="E26" s="15">
        <f t="shared" si="0"/>
        <v>7449.5892551290262</v>
      </c>
      <c r="F26" s="8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101" t="s">
        <v>25</v>
      </c>
      <c r="AM26" s="21" t="s">
        <v>4</v>
      </c>
      <c r="AN26" s="21" t="s">
        <v>24</v>
      </c>
      <c r="AO26" s="16" t="s">
        <v>2</v>
      </c>
      <c r="AP26" s="37" t="s">
        <v>2</v>
      </c>
      <c r="AQ26" s="16" t="s">
        <v>2</v>
      </c>
      <c r="AR26" s="16" t="s">
        <v>2</v>
      </c>
      <c r="AS26" s="16">
        <v>20</v>
      </c>
      <c r="AT26" s="20">
        <v>195000</v>
      </c>
      <c r="AU26" s="14">
        <v>15000</v>
      </c>
      <c r="AV26" s="28">
        <f t="shared" si="11"/>
        <v>0.08</v>
      </c>
      <c r="AW26" s="19">
        <v>0</v>
      </c>
      <c r="AX26" s="15">
        <v>0</v>
      </c>
      <c r="AY26" s="15">
        <v>350</v>
      </c>
      <c r="AZ26" s="17">
        <f t="shared" si="1"/>
        <v>350</v>
      </c>
      <c r="BA26" s="36" t="s">
        <v>13</v>
      </c>
      <c r="BB26" s="41">
        <v>5</v>
      </c>
      <c r="BC26" s="41">
        <v>5</v>
      </c>
      <c r="BD26" s="41">
        <v>5</v>
      </c>
      <c r="BE26" s="41">
        <v>5</v>
      </c>
      <c r="BF26" s="41">
        <v>5</v>
      </c>
      <c r="BG26" s="8" t="s">
        <v>2</v>
      </c>
      <c r="BH26" s="34" t="str">
        <f t="shared" si="2"/>
        <v>זכאי</v>
      </c>
      <c r="BI26" s="32">
        <f>VLOOKUP(AS26,[1]ותק!$A$1:$B$72,2,FALSE)*$BI$6</f>
        <v>0.11249999999999999</v>
      </c>
      <c r="BJ26" s="32">
        <f>VLOOKUP(AV26,'[1]מקורות נוספים'!$A$1:$B$91,2,FALSE)*$BJ$6</f>
        <v>0.2</v>
      </c>
      <c r="BK26" s="33">
        <f>VLOOKUP(AW26,[1]בלעדיות!$A$1:$B$31,2,FALSE)*$BK$6</f>
        <v>0.25</v>
      </c>
      <c r="BL26" s="33">
        <f>IF(AZ26&gt;200,1,(VLOOKUP(AZ26,'[1]כמות נהנים'!$A$1:$C$201,3,FALSE)))*$BL$6</f>
        <v>0.3</v>
      </c>
      <c r="BM26" s="33">
        <f t="shared" si="3"/>
        <v>0.1</v>
      </c>
      <c r="BN26" s="33">
        <f t="shared" si="4"/>
        <v>1</v>
      </c>
      <c r="BO26" s="32">
        <f t="shared" si="12"/>
        <v>0.25</v>
      </c>
      <c r="BP26" s="32">
        <f t="shared" si="13"/>
        <v>0.25</v>
      </c>
      <c r="BQ26" s="32">
        <f>0.25*(BD27-1)*BQ$6</f>
        <v>6.25E-2</v>
      </c>
      <c r="BR26" s="32">
        <f t="shared" si="14"/>
        <v>0.15</v>
      </c>
      <c r="BS26" s="32">
        <f t="shared" si="15"/>
        <v>0.1</v>
      </c>
      <c r="BT26" s="8"/>
      <c r="BU26" s="6">
        <f t="shared" si="6"/>
        <v>0.96250000000000002</v>
      </c>
      <c r="BV26" s="6">
        <f t="shared" si="7"/>
        <v>0.8125</v>
      </c>
      <c r="BW26" s="31">
        <f t="shared" si="8"/>
        <v>0.90250000000000008</v>
      </c>
      <c r="BX26" s="30">
        <f t="shared" si="9"/>
        <v>4.8061866162122747E-2</v>
      </c>
      <c r="BY26" s="30">
        <f t="shared" si="10"/>
        <v>4.8061866162122747E-2</v>
      </c>
    </row>
    <row r="27" spans="2:77" ht="15" x14ac:dyDescent="0.25">
      <c r="B27" s="11">
        <f t="shared" si="17"/>
        <v>20</v>
      </c>
      <c r="C27" s="39" t="s">
        <v>23</v>
      </c>
      <c r="D27" s="38">
        <v>580401024</v>
      </c>
      <c r="E27" s="15">
        <f t="shared" si="0"/>
        <v>6189.1435163387732</v>
      </c>
      <c r="F27" s="8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38" t="s">
        <v>22</v>
      </c>
      <c r="AM27" s="21" t="s">
        <v>4</v>
      </c>
      <c r="AN27" s="8" t="s">
        <v>21</v>
      </c>
      <c r="AO27" s="16" t="s">
        <v>2</v>
      </c>
      <c r="AP27" s="37" t="s">
        <v>2</v>
      </c>
      <c r="AQ27" s="16" t="s">
        <v>2</v>
      </c>
      <c r="AR27" s="16" t="s">
        <v>2</v>
      </c>
      <c r="AS27" s="16">
        <v>11</v>
      </c>
      <c r="AT27" s="20">
        <v>57000</v>
      </c>
      <c r="AU27" s="14">
        <v>28500</v>
      </c>
      <c r="AV27" s="28">
        <f t="shared" si="11"/>
        <v>0.5</v>
      </c>
      <c r="AW27" s="19">
        <v>0</v>
      </c>
      <c r="AX27" s="15">
        <v>88</v>
      </c>
      <c r="AY27" s="15"/>
      <c r="AZ27" s="17">
        <f t="shared" si="1"/>
        <v>88</v>
      </c>
      <c r="BA27" s="36" t="s">
        <v>13</v>
      </c>
      <c r="BB27" s="41">
        <v>2</v>
      </c>
      <c r="BC27" s="41">
        <v>2</v>
      </c>
      <c r="BD27" s="41">
        <v>2</v>
      </c>
      <c r="BE27" s="41">
        <v>2</v>
      </c>
      <c r="BF27" s="41">
        <v>2</v>
      </c>
      <c r="BG27" s="8" t="s">
        <v>2</v>
      </c>
      <c r="BH27" s="34" t="str">
        <f t="shared" si="2"/>
        <v>זכאי</v>
      </c>
      <c r="BI27" s="32">
        <f>VLOOKUP(AS27,[1]ותק!$A$1:$B$72,2,FALSE)*$BI$6</f>
        <v>0.11249999999999999</v>
      </c>
      <c r="BJ27" s="32">
        <f>VLOOKUP(AV27,'[1]מקורות נוספים'!$A$1:$B$91,2,FALSE)*$BJ$6</f>
        <v>0.2</v>
      </c>
      <c r="BK27" s="33">
        <f>VLOOKUP(AW27,[1]בלעדיות!$A$1:$B$31,2,FALSE)*$BK$6</f>
        <v>0.25</v>
      </c>
      <c r="BL27" s="33">
        <f>IF(AZ27&gt;200,1,(VLOOKUP(AZ27,'[1]כמות נהנים'!$A$1:$C$201,3,FALSE)))*$BL$6</f>
        <v>0.24</v>
      </c>
      <c r="BM27" s="33">
        <f t="shared" si="3"/>
        <v>0.1</v>
      </c>
      <c r="BN27" s="33">
        <f t="shared" si="4"/>
        <v>1.2</v>
      </c>
      <c r="BO27" s="32">
        <f t="shared" si="12"/>
        <v>6.25E-2</v>
      </c>
      <c r="BP27" s="32">
        <f t="shared" si="13"/>
        <v>6.25E-2</v>
      </c>
      <c r="BQ27" s="32">
        <f>0.25*(BD28-1)*BQ$6</f>
        <v>6.25E-2</v>
      </c>
      <c r="BR27" s="32">
        <f t="shared" si="14"/>
        <v>3.7499999999999999E-2</v>
      </c>
      <c r="BS27" s="32">
        <f t="shared" si="15"/>
        <v>2.5000000000000001E-2</v>
      </c>
      <c r="BT27" s="8"/>
      <c r="BU27" s="6">
        <f t="shared" si="6"/>
        <v>1.083</v>
      </c>
      <c r="BV27" s="6">
        <f t="shared" si="7"/>
        <v>0.25</v>
      </c>
      <c r="BW27" s="31">
        <f t="shared" si="8"/>
        <v>0.74979999999999991</v>
      </c>
      <c r="BX27" s="30">
        <f t="shared" si="9"/>
        <v>3.9929958169927567E-2</v>
      </c>
      <c r="BY27" s="30">
        <f t="shared" si="10"/>
        <v>3.9929958169927567E-2</v>
      </c>
    </row>
    <row r="28" spans="2:77" ht="15" x14ac:dyDescent="0.25">
      <c r="B28" s="11">
        <f t="shared" si="17"/>
        <v>21</v>
      </c>
      <c r="C28" s="39" t="s">
        <v>20</v>
      </c>
      <c r="D28" s="38">
        <v>580477453</v>
      </c>
      <c r="E28" s="15">
        <f t="shared" si="0"/>
        <v>5799.3003493034494</v>
      </c>
      <c r="F28" s="8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101" t="s">
        <v>19</v>
      </c>
      <c r="AM28" s="21" t="s">
        <v>4</v>
      </c>
      <c r="AN28" s="21" t="s">
        <v>18</v>
      </c>
      <c r="AO28" s="16" t="s">
        <v>2</v>
      </c>
      <c r="AP28" s="37" t="s">
        <v>2</v>
      </c>
      <c r="AQ28" s="16" t="s">
        <v>2</v>
      </c>
      <c r="AR28" s="16" t="s">
        <v>2</v>
      </c>
      <c r="AS28" s="16">
        <v>8</v>
      </c>
      <c r="AT28" s="20">
        <v>2160000</v>
      </c>
      <c r="AU28" s="14">
        <v>15000</v>
      </c>
      <c r="AV28" s="28">
        <f t="shared" si="11"/>
        <v>0.01</v>
      </c>
      <c r="AW28" s="19">
        <v>0</v>
      </c>
      <c r="AX28" s="15">
        <v>120</v>
      </c>
      <c r="AY28" s="15">
        <v>160</v>
      </c>
      <c r="AZ28" s="17">
        <f t="shared" si="1"/>
        <v>280</v>
      </c>
      <c r="BA28" s="36" t="s">
        <v>13</v>
      </c>
      <c r="BB28" s="40">
        <v>2</v>
      </c>
      <c r="BC28" s="40">
        <v>2</v>
      </c>
      <c r="BD28" s="40">
        <v>2</v>
      </c>
      <c r="BE28" s="40">
        <v>2</v>
      </c>
      <c r="BF28" s="40">
        <v>2</v>
      </c>
      <c r="BG28" s="8" t="s">
        <v>2</v>
      </c>
      <c r="BH28" s="34" t="str">
        <f t="shared" si="2"/>
        <v>זכאי</v>
      </c>
      <c r="BI28" s="32">
        <f>VLOOKUP(AS28,[1]ותק!$A$1:$B$72,2,FALSE)*$BI$6</f>
        <v>7.4999999999999997E-2</v>
      </c>
      <c r="BJ28" s="32">
        <f>VLOOKUP(AV28,'[1]מקורות נוספים'!$A$1:$B$91,2,FALSE)*$BJ$6</f>
        <v>0.2</v>
      </c>
      <c r="BK28" s="33">
        <f>VLOOKUP(AW28,[1]בלעדיות!$A$1:$B$31,2,FALSE)*$BK$6</f>
        <v>0.25</v>
      </c>
      <c r="BL28" s="33">
        <f>IF(AZ28&gt;200,1,(VLOOKUP(AZ28,'[1]כמות נהנים'!$A$1:$C$201,3,FALSE)))*$BL$6</f>
        <v>0.3</v>
      </c>
      <c r="BM28" s="33">
        <f t="shared" si="3"/>
        <v>0.1</v>
      </c>
      <c r="BN28" s="33">
        <f t="shared" si="4"/>
        <v>1.0857142857142856</v>
      </c>
      <c r="BO28" s="32">
        <f t="shared" si="12"/>
        <v>6.25E-2</v>
      </c>
      <c r="BP28" s="32">
        <f t="shared" si="13"/>
        <v>6.25E-2</v>
      </c>
      <c r="BQ28" s="32">
        <f>0.25*(BD28-1)*BQ$6</f>
        <v>6.25E-2</v>
      </c>
      <c r="BR28" s="32">
        <f t="shared" si="14"/>
        <v>3.7499999999999999E-2</v>
      </c>
      <c r="BS28" s="32">
        <f t="shared" si="15"/>
        <v>2.5000000000000001E-2</v>
      </c>
      <c r="BT28" s="8"/>
      <c r="BU28" s="6">
        <f t="shared" si="6"/>
        <v>1.0042857142857142</v>
      </c>
      <c r="BV28" s="6">
        <f t="shared" si="7"/>
        <v>0.25</v>
      </c>
      <c r="BW28" s="31">
        <f t="shared" si="8"/>
        <v>0.70257142857142851</v>
      </c>
      <c r="BX28" s="30">
        <f t="shared" si="9"/>
        <v>3.7414840963248062E-2</v>
      </c>
      <c r="BY28" s="30">
        <f t="shared" si="10"/>
        <v>3.7414840963248062E-2</v>
      </c>
    </row>
    <row r="29" spans="2:77" ht="15" x14ac:dyDescent="0.25">
      <c r="B29" s="11">
        <f t="shared" si="17"/>
        <v>22</v>
      </c>
      <c r="C29" s="39" t="s">
        <v>17</v>
      </c>
      <c r="D29" s="38">
        <v>580388585</v>
      </c>
      <c r="E29" s="15">
        <f t="shared" si="0"/>
        <v>6198.5477982287448</v>
      </c>
      <c r="F29" s="8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101" t="s">
        <v>16</v>
      </c>
      <c r="AM29" s="21" t="s">
        <v>4</v>
      </c>
      <c r="AN29" s="8" t="s">
        <v>15</v>
      </c>
      <c r="AO29" s="16" t="s">
        <v>2</v>
      </c>
      <c r="AP29" s="37" t="s">
        <v>2</v>
      </c>
      <c r="AQ29" s="16" t="s">
        <v>2</v>
      </c>
      <c r="AR29" s="16" t="s">
        <v>14</v>
      </c>
      <c r="AS29" s="16">
        <v>13</v>
      </c>
      <c r="AT29" s="20">
        <v>255000</v>
      </c>
      <c r="AU29" s="14">
        <v>40000</v>
      </c>
      <c r="AV29" s="28">
        <f t="shared" si="11"/>
        <v>0.16</v>
      </c>
      <c r="AW29" s="19">
        <v>0</v>
      </c>
      <c r="AX29" s="15">
        <v>1100</v>
      </c>
      <c r="AY29" s="15">
        <v>630</v>
      </c>
      <c r="AZ29" s="17">
        <f t="shared" si="1"/>
        <v>1730</v>
      </c>
      <c r="BA29" s="36" t="s">
        <v>13</v>
      </c>
      <c r="BB29" s="35">
        <v>2</v>
      </c>
      <c r="BC29" s="35">
        <v>2</v>
      </c>
      <c r="BD29" s="35">
        <v>2</v>
      </c>
      <c r="BE29" s="35">
        <v>2</v>
      </c>
      <c r="BF29" s="35">
        <v>2</v>
      </c>
      <c r="BG29" s="8" t="s">
        <v>2</v>
      </c>
      <c r="BH29" s="34" t="str">
        <f t="shared" si="2"/>
        <v>זכאי</v>
      </c>
      <c r="BI29" s="32">
        <f>VLOOKUP(AS29,[1]ותק!$A$1:$B$72,2,FALSE)*$BI$6</f>
        <v>0.11249999999999999</v>
      </c>
      <c r="BJ29" s="32">
        <f>VLOOKUP(AV29,'[1]מקורות נוספים'!$A$1:$B$91,2,FALSE)*$BJ$6</f>
        <v>0.2</v>
      </c>
      <c r="BK29" s="33">
        <f>VLOOKUP(AW29,[1]בלעדיות!$A$1:$B$31,2,FALSE)*$BK$6</f>
        <v>0.25</v>
      </c>
      <c r="BL29" s="33">
        <f>IF(AZ29&gt;200,1,(VLOOKUP(AZ29,'[1]כמות נהנים'!$A$1:$C$201,3,FALSE)))*$BL$6</f>
        <v>0.3</v>
      </c>
      <c r="BM29" s="33">
        <f t="shared" si="3"/>
        <v>0.1</v>
      </c>
      <c r="BN29" s="33">
        <f t="shared" si="4"/>
        <v>1.1271676300578035</v>
      </c>
      <c r="BO29" s="32">
        <f t="shared" si="12"/>
        <v>6.25E-2</v>
      </c>
      <c r="BP29" s="32">
        <f t="shared" si="13"/>
        <v>6.25E-2</v>
      </c>
      <c r="BQ29" s="32">
        <f>0.25*(BD29-1)*BQ$6</f>
        <v>6.25E-2</v>
      </c>
      <c r="BR29" s="32">
        <f t="shared" si="14"/>
        <v>3.7499999999999999E-2</v>
      </c>
      <c r="BS29" s="32">
        <f t="shared" si="15"/>
        <v>2.5000000000000001E-2</v>
      </c>
      <c r="BT29" s="8"/>
      <c r="BU29" s="6">
        <f t="shared" si="6"/>
        <v>1.084898843930636</v>
      </c>
      <c r="BV29" s="6">
        <f t="shared" si="7"/>
        <v>0.25</v>
      </c>
      <c r="BW29" s="31">
        <f t="shared" si="8"/>
        <v>0.75093930635838158</v>
      </c>
      <c r="BX29" s="30">
        <f t="shared" si="9"/>
        <v>3.9990630956314485E-2</v>
      </c>
      <c r="BY29" s="30">
        <f t="shared" si="10"/>
        <v>3.9990630956314485E-2</v>
      </c>
    </row>
    <row r="30" spans="2:77" ht="15" x14ac:dyDescent="0.25">
      <c r="B30" s="24"/>
      <c r="C30" s="5" t="s">
        <v>119</v>
      </c>
      <c r="D30" s="24"/>
      <c r="E30" s="71">
        <f>SUM(E8:E29)</f>
        <v>155000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4"/>
      <c r="AM30" s="4"/>
      <c r="AN30" s="4"/>
      <c r="AO30" s="4"/>
      <c r="AP30" s="4"/>
      <c r="AQ30" s="4"/>
      <c r="AR30" s="4"/>
      <c r="AS30" s="4"/>
      <c r="AT30" s="23"/>
      <c r="AU30" s="23"/>
      <c r="AV30" s="2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6">
        <f>SUM(BI8:BI29)</f>
        <v>2.6624999999999996</v>
      </c>
      <c r="BJ30" s="6">
        <f>SUM(BJ12:BJ29)</f>
        <v>3.2740000000000009</v>
      </c>
      <c r="BK30" s="6">
        <f>SUM(BK8:BK29)</f>
        <v>5.5</v>
      </c>
      <c r="BL30" s="6">
        <f>SUM(BL8:BL29)</f>
        <v>6.0599999999999987</v>
      </c>
      <c r="BM30" s="6">
        <f>SUM(BM8:BM29)</f>
        <v>1.5000000000000002</v>
      </c>
      <c r="BN30" s="27">
        <f>SUM(BN13:BN29)</f>
        <v>18.281350632333126</v>
      </c>
      <c r="BO30" s="6">
        <f>SUM(BO8:BO29)</f>
        <v>3.875</v>
      </c>
      <c r="BP30" s="6">
        <f>SUM(BP8:BP29)</f>
        <v>3.875</v>
      </c>
      <c r="BQ30" s="6">
        <f>SUM(BQ8:BQ29)</f>
        <v>3.75</v>
      </c>
      <c r="BR30" s="6">
        <f>SUM(BR8:BR29)</f>
        <v>2.2875000000000001</v>
      </c>
      <c r="BS30" s="6">
        <f>SUM(BS8:BS29)</f>
        <v>1.575</v>
      </c>
      <c r="BT30" s="4"/>
      <c r="BU30" s="6">
        <f>SUM(BU8:BU29)</f>
        <v>21.054801547713463</v>
      </c>
      <c r="BV30" s="6">
        <f>SUM(BV8:BV29)</f>
        <v>15.362500000000001</v>
      </c>
      <c r="BW30" s="6">
        <f>SUM(BW8:BW29)</f>
        <v>18.777880928628083</v>
      </c>
      <c r="BX30" s="6">
        <f>SUM(BX8:BX29)</f>
        <v>0.99999999999999989</v>
      </c>
      <c r="BY30" s="26">
        <f>SUM(BY7:BY29)</f>
        <v>0.99999999999999989</v>
      </c>
    </row>
    <row r="31" spans="2:77" ht="15" hidden="1" x14ac:dyDescent="0.25">
      <c r="B31" s="24"/>
      <c r="C31" s="4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4"/>
      <c r="AM31" s="4"/>
      <c r="AN31" s="4"/>
      <c r="AO31" s="4"/>
      <c r="AP31" s="4"/>
      <c r="AQ31" s="4"/>
      <c r="AR31" s="4"/>
      <c r="AS31" s="4"/>
      <c r="AT31" s="23"/>
      <c r="AU31" s="23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6"/>
      <c r="BJ31" s="6"/>
      <c r="BK31" s="6"/>
      <c r="BL31" s="6"/>
      <c r="BM31" s="6"/>
      <c r="BN31" s="4"/>
      <c r="BO31" s="6"/>
      <c r="BP31" s="6"/>
      <c r="BQ31" s="6"/>
      <c r="BR31" s="6"/>
      <c r="BS31" s="6"/>
      <c r="BT31" s="4"/>
      <c r="BU31" s="6"/>
      <c r="BV31" s="6"/>
      <c r="BW31" s="6"/>
      <c r="BX31" s="6"/>
      <c r="BY31" s="4"/>
    </row>
    <row r="32" spans="2:77" ht="15" x14ac:dyDescent="0.25">
      <c r="B32" s="24"/>
      <c r="C32" s="4"/>
      <c r="D32" s="2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24"/>
      <c r="AM32" s="4"/>
      <c r="AN32" s="4"/>
      <c r="AO32" s="4"/>
      <c r="AP32" s="4"/>
      <c r="AQ32" s="4"/>
      <c r="AR32" s="4"/>
      <c r="AS32" s="4"/>
      <c r="AT32" s="23"/>
      <c r="AU32" s="23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</row>
    <row r="33" spans="1:77" ht="15" x14ac:dyDescent="0.25">
      <c r="B33" s="11">
        <f>B29+1</f>
        <v>23</v>
      </c>
      <c r="C33" s="11" t="s">
        <v>12</v>
      </c>
      <c r="D33" s="11">
        <v>580008027</v>
      </c>
      <c r="E33" s="17">
        <v>10800</v>
      </c>
      <c r="F33" s="83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101" t="s">
        <v>11</v>
      </c>
      <c r="AM33" s="21" t="s">
        <v>4</v>
      </c>
      <c r="AN33" s="21" t="s">
        <v>10</v>
      </c>
      <c r="AO33" s="16" t="s">
        <v>2</v>
      </c>
      <c r="AP33" s="16" t="s">
        <v>2</v>
      </c>
      <c r="AQ33" s="16" t="s">
        <v>2</v>
      </c>
      <c r="AR33" s="16" t="s">
        <v>2</v>
      </c>
      <c r="AS33" s="16">
        <v>48</v>
      </c>
      <c r="AT33" s="20">
        <v>250000</v>
      </c>
      <c r="AU33" s="14">
        <v>20000</v>
      </c>
      <c r="AV33" s="13">
        <f>ROUND(AU33/AT33,2)</f>
        <v>0.08</v>
      </c>
      <c r="AW33" s="19"/>
      <c r="AX33" s="8"/>
      <c r="AY33" s="8"/>
      <c r="AZ33" s="8"/>
      <c r="BA33" s="18"/>
      <c r="BB33" s="22"/>
      <c r="BC33" s="22"/>
      <c r="BD33" s="22"/>
      <c r="BE33" s="22"/>
      <c r="BF33" s="22"/>
      <c r="BG33" s="11" t="s">
        <v>2</v>
      </c>
      <c r="BH33" s="11"/>
      <c r="BI33" s="9"/>
      <c r="BJ33" s="9"/>
      <c r="BK33" s="10"/>
      <c r="BL33" s="10"/>
      <c r="BM33" s="10"/>
      <c r="BN33" s="10"/>
      <c r="BO33" s="9"/>
      <c r="BP33" s="9"/>
      <c r="BQ33" s="9"/>
      <c r="BR33" s="9"/>
      <c r="BS33" s="9"/>
      <c r="BT33" s="8"/>
      <c r="BU33" s="4"/>
      <c r="BV33" s="4"/>
      <c r="BW33" s="4"/>
      <c r="BX33" s="4"/>
      <c r="BY33" s="4"/>
    </row>
    <row r="34" spans="1:77" ht="15" x14ac:dyDescent="0.25">
      <c r="B34" s="11">
        <f>B33+1</f>
        <v>24</v>
      </c>
      <c r="C34" s="11" t="s">
        <v>9</v>
      </c>
      <c r="D34" s="11">
        <v>580086023</v>
      </c>
      <c r="E34" s="17">
        <v>43200</v>
      </c>
      <c r="F34" s="83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101" t="s">
        <v>8</v>
      </c>
      <c r="AM34" s="21" t="s">
        <v>4</v>
      </c>
      <c r="AN34" s="21" t="s">
        <v>7</v>
      </c>
      <c r="AO34" s="16" t="s">
        <v>2</v>
      </c>
      <c r="AP34" s="16" t="s">
        <v>2</v>
      </c>
      <c r="AQ34" s="16" t="s">
        <v>2</v>
      </c>
      <c r="AR34" s="16" t="s">
        <v>2</v>
      </c>
      <c r="AS34" s="16">
        <v>50</v>
      </c>
      <c r="AT34" s="20">
        <v>550000</v>
      </c>
      <c r="AU34" s="14">
        <v>50000</v>
      </c>
      <c r="AV34" s="13">
        <f>ROUND(AU34/AT34,2)</f>
        <v>0.09</v>
      </c>
      <c r="AW34" s="19"/>
      <c r="AX34" s="8"/>
      <c r="AY34" s="8"/>
      <c r="AZ34" s="8"/>
      <c r="BA34" s="18"/>
      <c r="BB34" s="12"/>
      <c r="BC34" s="12"/>
      <c r="BD34" s="12"/>
      <c r="BE34" s="12"/>
      <c r="BF34" s="12"/>
      <c r="BG34" s="11" t="s">
        <v>2</v>
      </c>
      <c r="BH34" s="11"/>
      <c r="BI34" s="9"/>
      <c r="BJ34" s="9"/>
      <c r="BK34" s="10"/>
      <c r="BL34" s="10"/>
      <c r="BM34" s="10"/>
      <c r="BN34" s="10"/>
      <c r="BO34" s="9"/>
      <c r="BP34" s="9"/>
      <c r="BQ34" s="9"/>
      <c r="BR34" s="9"/>
      <c r="BS34" s="9"/>
      <c r="BT34" s="8"/>
      <c r="BU34" s="4"/>
      <c r="BV34" s="4"/>
      <c r="BW34" s="4"/>
      <c r="BX34" s="4"/>
      <c r="BY34" s="4"/>
    </row>
    <row r="35" spans="1:77" ht="15" x14ac:dyDescent="0.25">
      <c r="B35" s="11">
        <f>B34+1</f>
        <v>25</v>
      </c>
      <c r="C35" s="11" t="s">
        <v>6</v>
      </c>
      <c r="D35" s="11">
        <v>280020766</v>
      </c>
      <c r="E35" s="17">
        <v>31000</v>
      </c>
      <c r="F35" s="83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101" t="s">
        <v>5</v>
      </c>
      <c r="AM35" s="8" t="s">
        <v>4</v>
      </c>
      <c r="AN35" s="8" t="s">
        <v>3</v>
      </c>
      <c r="AO35" s="16" t="s">
        <v>2</v>
      </c>
      <c r="AP35" s="16" t="s">
        <v>2</v>
      </c>
      <c r="AQ35" s="16" t="s">
        <v>2</v>
      </c>
      <c r="AR35" s="16" t="s">
        <v>2</v>
      </c>
      <c r="AS35" s="8">
        <v>50</v>
      </c>
      <c r="AT35" s="15">
        <v>62000</v>
      </c>
      <c r="AU35" s="14">
        <v>50000</v>
      </c>
      <c r="AV35" s="13">
        <f>ROUND(AU35/AT35,2)</f>
        <v>0.81</v>
      </c>
      <c r="AW35" s="8"/>
      <c r="AX35" s="8"/>
      <c r="AY35" s="8"/>
      <c r="AZ35" s="8"/>
      <c r="BA35" s="8"/>
      <c r="BB35" s="11"/>
      <c r="BC35" s="11"/>
      <c r="BD35" s="11"/>
      <c r="BE35" s="11"/>
      <c r="BF35" s="12"/>
      <c r="BG35" s="11"/>
      <c r="BH35" s="11"/>
      <c r="BI35" s="9"/>
      <c r="BJ35" s="9"/>
      <c r="BK35" s="10"/>
      <c r="BL35" s="10"/>
      <c r="BM35" s="10"/>
      <c r="BN35" s="10"/>
      <c r="BO35" s="9"/>
      <c r="BP35" s="9"/>
      <c r="BQ35" s="9"/>
      <c r="BR35" s="9"/>
      <c r="BS35" s="9"/>
      <c r="BT35" s="8"/>
      <c r="BU35" s="4"/>
      <c r="BV35" s="4"/>
      <c r="BW35" s="4"/>
      <c r="BX35" s="4"/>
      <c r="BY35" s="4"/>
    </row>
    <row r="36" spans="1:77" ht="15" x14ac:dyDescent="0.25">
      <c r="B36" s="4"/>
      <c r="C36" s="5" t="s">
        <v>119</v>
      </c>
      <c r="D36" s="4"/>
      <c r="E36" s="71">
        <f>SUM(E33:E35)</f>
        <v>85000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</row>
    <row r="37" spans="1:77" ht="15" x14ac:dyDescent="0.25">
      <c r="B37" s="4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4"/>
      <c r="BY37" s="4"/>
    </row>
    <row r="38" spans="1:77" ht="16.5" thickBot="1" x14ac:dyDescent="0.3">
      <c r="B38" s="4"/>
      <c r="C38" s="5" t="s">
        <v>0</v>
      </c>
      <c r="D38" s="4"/>
      <c r="E38" s="70">
        <f>E36+E30</f>
        <v>240000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</row>
    <row r="39" spans="1:77" ht="13.5" hidden="1" thickTop="1" x14ac:dyDescent="0.2">
      <c r="C39" s="3"/>
    </row>
    <row r="40" spans="1:77" ht="13.5" thickTop="1" x14ac:dyDescent="0.2">
      <c r="C40" s="3"/>
    </row>
    <row r="41" spans="1:77" ht="15" x14ac:dyDescent="0.25">
      <c r="B41" s="73" t="s">
        <v>1</v>
      </c>
      <c r="C41" s="24" t="s">
        <v>123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77" ht="15" x14ac:dyDescent="0.25">
      <c r="B42" s="73"/>
      <c r="C42" s="2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77" x14ac:dyDescent="0.2">
      <c r="A43" s="88" t="s">
        <v>124</v>
      </c>
      <c r="B43" s="89"/>
      <c r="C43" s="90"/>
      <c r="D43" s="91"/>
      <c r="E43" s="92"/>
      <c r="F43" s="90"/>
      <c r="G43" s="90"/>
      <c r="H43" s="103"/>
    </row>
    <row r="44" spans="1:77" x14ac:dyDescent="0.2">
      <c r="A44" s="88" t="s">
        <v>125</v>
      </c>
      <c r="B44" s="93"/>
      <c r="C44" s="93"/>
      <c r="D44" s="93"/>
      <c r="E44" s="93"/>
      <c r="F44" s="90"/>
      <c r="G44" s="90"/>
      <c r="H44" s="90"/>
    </row>
    <row r="45" spans="1:77" x14ac:dyDescent="0.2">
      <c r="A45" s="88" t="s">
        <v>126</v>
      </c>
      <c r="B45" s="93"/>
      <c r="C45" s="93"/>
      <c r="D45" s="88"/>
      <c r="E45" s="93"/>
      <c r="F45" s="90"/>
      <c r="G45" s="90"/>
      <c r="H45" s="90"/>
    </row>
    <row r="46" spans="1:77" x14ac:dyDescent="0.2">
      <c r="A46" s="88" t="s">
        <v>127</v>
      </c>
      <c r="B46" s="90"/>
      <c r="C46" s="94"/>
      <c r="D46" s="94"/>
      <c r="E46" s="95"/>
      <c r="F46" s="90"/>
      <c r="G46" s="90"/>
      <c r="H46" s="90"/>
    </row>
    <row r="47" spans="1:77" x14ac:dyDescent="0.2">
      <c r="A47" s="119" t="s">
        <v>128</v>
      </c>
      <c r="B47" s="119"/>
      <c r="C47" s="119"/>
      <c r="D47" s="119"/>
      <c r="E47" s="119"/>
      <c r="F47" s="119"/>
      <c r="G47" s="119"/>
      <c r="H47" s="119"/>
    </row>
    <row r="48" spans="1:77" x14ac:dyDescent="0.2">
      <c r="A48" s="96" t="s">
        <v>132</v>
      </c>
      <c r="B48" s="97"/>
      <c r="C48" s="93"/>
      <c r="D48" s="98"/>
      <c r="E48" s="99"/>
      <c r="F48" s="90"/>
      <c r="G48" s="90"/>
      <c r="H48" s="90"/>
    </row>
    <row r="49" spans="1:8" x14ac:dyDescent="0.2">
      <c r="A49" s="96"/>
      <c r="B49" s="97"/>
      <c r="C49" s="93"/>
      <c r="D49" s="98"/>
      <c r="E49" s="99"/>
      <c r="F49" s="90"/>
      <c r="G49" s="90"/>
      <c r="H49" s="90"/>
    </row>
    <row r="50" spans="1:8" x14ac:dyDescent="0.2">
      <c r="A50" s="74"/>
      <c r="B50" s="74"/>
      <c r="C50" s="74"/>
      <c r="D50" s="120" t="s">
        <v>129</v>
      </c>
      <c r="E50" s="120"/>
    </row>
    <row r="51" spans="1:8" x14ac:dyDescent="0.2">
      <c r="A51"/>
      <c r="B51"/>
      <c r="C51"/>
      <c r="D51"/>
      <c r="E51"/>
    </row>
    <row r="52" spans="1:8" x14ac:dyDescent="0.2">
      <c r="A52" s="74"/>
      <c r="B52" s="74"/>
      <c r="C52" s="74"/>
      <c r="D52" s="100"/>
      <c r="E52" s="100"/>
    </row>
    <row r="53" spans="1:8" x14ac:dyDescent="0.2">
      <c r="A53" s="74"/>
      <c r="B53" s="74"/>
      <c r="C53" s="74"/>
      <c r="D53"/>
      <c r="E53"/>
    </row>
    <row r="54" spans="1:8" x14ac:dyDescent="0.2">
      <c r="A54" s="74"/>
      <c r="B54" s="74"/>
      <c r="C54" s="74"/>
      <c r="D54" s="120" t="s">
        <v>130</v>
      </c>
      <c r="E54" s="120"/>
    </row>
    <row r="55" spans="1:8" x14ac:dyDescent="0.2">
      <c r="A55" s="74"/>
      <c r="B55" s="74"/>
      <c r="C55" s="74"/>
      <c r="D55" s="120" t="s">
        <v>133</v>
      </c>
      <c r="E55" s="120"/>
    </row>
  </sheetData>
  <autoFilter ref="B6:BX30" xr:uid="{00000000-0009-0000-0000-000000000000}"/>
  <mergeCells count="20">
    <mergeCell ref="A47:H47"/>
    <mergeCell ref="D55:E55"/>
    <mergeCell ref="BF4:BF5"/>
    <mergeCell ref="BG4:BH4"/>
    <mergeCell ref="BI4:BN4"/>
    <mergeCell ref="AW4:AW5"/>
    <mergeCell ref="D50:E50"/>
    <mergeCell ref="D54:E54"/>
    <mergeCell ref="BO4:BT4"/>
    <mergeCell ref="AX4:AZ4"/>
    <mergeCell ref="BA4:BA5"/>
    <mergeCell ref="BB4:BB5"/>
    <mergeCell ref="BC4:BC5"/>
    <mergeCell ref="BD4:BD5"/>
    <mergeCell ref="BE4:BE5"/>
    <mergeCell ref="AP2:AV2"/>
    <mergeCell ref="AS4:AS5"/>
    <mergeCell ref="AT4:AT5"/>
    <mergeCell ref="AU4:AU5"/>
    <mergeCell ref="AV4:AV5"/>
  </mergeCells>
  <conditionalFormatting sqref="AO28:AR29 AO33:AR34 AO8:AR26">
    <cfRule type="cellIs" dxfId="2" priority="5" stopIfTrue="1" operator="equal">
      <formula>"לא"</formula>
    </cfRule>
    <cfRule type="cellIs" priority="6" stopIfTrue="1" operator="equal">
      <formula>"כן"</formula>
    </cfRule>
  </conditionalFormatting>
  <conditionalFormatting sqref="AO27:AR27">
    <cfRule type="cellIs" dxfId="1" priority="3" stopIfTrue="1" operator="equal">
      <formula>"לא"</formula>
    </cfRule>
    <cfRule type="cellIs" priority="4" stopIfTrue="1" operator="equal">
      <formula>"כן"</formula>
    </cfRule>
  </conditionalFormatting>
  <conditionalFormatting sqref="AO35:AR35">
    <cfRule type="cellIs" dxfId="0" priority="1" stopIfTrue="1" operator="equal">
      <formula>"לא"</formula>
    </cfRule>
    <cfRule type="cellIs" priority="2" stopIfTrue="1" operator="equal">
      <formula>"כן"</formula>
    </cfRule>
  </conditionalFormatting>
  <pageMargins left="0.98425196850393704" right="0.98425196850393704" top="0.98425196850393704" bottom="0.98425196850393704" header="0.51181102362204722" footer="0.51181102362204722"/>
  <pageSetup paperSize="9"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4953887E23A5F47B95227BBABF774FB" ma:contentTypeVersion="2" ma:contentTypeDescription="צור מסמך חדש." ma:contentTypeScope="" ma:versionID="7e7a471c8d5aeadf93569393a13fc14d">
  <xsd:schema xmlns:xsd="http://www.w3.org/2001/XMLSchema" xmlns:xs="http://www.w3.org/2001/XMLSchema" xmlns:p="http://schemas.microsoft.com/office/2006/metadata/properties" xmlns:ns1="http://schemas.microsoft.com/sharepoint/v3" xmlns:ns2="dd6699a1-9858-4bae-a4e4-db09dfcb2b2b" targetNamespace="http://schemas.microsoft.com/office/2006/metadata/properties" ma:root="true" ma:fieldsID="c3008766b9e9ba43cad0dc4fa450a134" ns1:_="" ns2:_="">
    <xsd:import namespace="http://schemas.microsoft.com/sharepoint/v3"/>
    <xsd:import namespace="dd6699a1-9858-4bae-a4e4-db09dfcb2b2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699a1-9858-4bae-a4e4-db09dfcb2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0DD940-6398-4E15-AFBB-B5B2E7D35E0D}"/>
</file>

<file path=customXml/itemProps2.xml><?xml version="1.0" encoding="utf-8"?>
<ds:datastoreItem xmlns:ds="http://schemas.openxmlformats.org/officeDocument/2006/customXml" ds:itemID="{3B3DBF32-0671-4BDC-A822-6FD0B25B9D09}"/>
</file>

<file path=customXml/itemProps3.xml><?xml version="1.0" encoding="utf-8"?>
<ds:datastoreItem xmlns:ds="http://schemas.openxmlformats.org/officeDocument/2006/customXml" ds:itemID="{13C9EA47-74B8-4FE3-8F6F-B86CE5608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תמיכות כללי  סופי </vt:lpstr>
      <vt:lpstr>'תמיכות כללי  סופי '!WPrint_Area_W</vt:lpstr>
      <vt:lpstr>'תמיכות כללי  סופי 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2018-06-20T06:43:29Z</cp:lastPrinted>
  <dcterms:created xsi:type="dcterms:W3CDTF">2018-06-19T14:03:33Z</dcterms:created>
  <dcterms:modified xsi:type="dcterms:W3CDTF">2019-04-07T07:34:20Z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0x01010004953887E23A5F47B95227BBABF774FB</vt:lpwstr>
  </property>
</Properties>
</file>