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doron\AppData\Local\Microsoft\Windows\Temporary Internet Files\Content.Outlook\NNI07EMM\"/>
    </mc:Choice>
  </mc:AlternateContent>
  <xr:revisionPtr revIDLastSave="0" documentId="13_ncr:1_{3F1D5863-1459-4EB9-A956-28E6DE4614DD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טבלת חלוקת הקצבות" sheetId="1" r:id="rId1"/>
    <sheet name="הסבר ניקוד מצינג" sheetId="2" r:id="rId2"/>
  </sheets>
  <definedNames>
    <definedName name="_xlnm.Print_Area" localSheetId="0">'טבלת חלוקת הקצבות'!$A$1:$O$94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9" i="2"/>
  <c r="D13" i="2"/>
  <c r="D15" i="2" s="1"/>
  <c r="D16" i="2" s="1"/>
  <c r="D17" i="2" l="1"/>
  <c r="M58" i="1" l="1"/>
  <c r="M73" i="1" l="1"/>
  <c r="M75" i="1" s="1"/>
  <c r="M65" i="1"/>
  <c r="M64" i="1"/>
  <c r="M62" i="1"/>
  <c r="M61" i="1"/>
  <c r="M59" i="1"/>
  <c r="M57" i="1"/>
  <c r="M56" i="1"/>
  <c r="M55" i="1"/>
  <c r="M44" i="1"/>
  <c r="M38" i="1"/>
  <c r="M41" i="1"/>
  <c r="M40" i="1"/>
  <c r="M36" i="1"/>
  <c r="M34" i="1"/>
  <c r="M32" i="1"/>
  <c r="M30" i="1"/>
  <c r="M28" i="1"/>
  <c r="M26" i="1"/>
  <c r="M24" i="1"/>
  <c r="M18" i="1"/>
  <c r="M16" i="1"/>
  <c r="M14" i="1"/>
  <c r="M12" i="1"/>
  <c r="M10" i="1"/>
  <c r="M66" i="1" l="1"/>
  <c r="M45" i="1"/>
  <c r="N7" i="1" s="1"/>
  <c r="N12" i="1" s="1"/>
  <c r="N51" i="1"/>
  <c r="N43" i="1" l="1"/>
  <c r="N53" i="1"/>
  <c r="N58" i="1" s="1"/>
  <c r="N34" i="1"/>
  <c r="N38" i="1"/>
  <c r="N16" i="1"/>
  <c r="N36" i="1"/>
  <c r="N18" i="1"/>
  <c r="N40" i="1"/>
  <c r="N26" i="1"/>
  <c r="N28" i="1"/>
  <c r="N44" i="1"/>
  <c r="N30" i="1"/>
  <c r="N41" i="1"/>
  <c r="N32" i="1"/>
  <c r="N24" i="1"/>
  <c r="N14" i="1"/>
  <c r="N10" i="1"/>
  <c r="N61" i="1" l="1"/>
  <c r="N64" i="1"/>
  <c r="N55" i="1"/>
  <c r="N56" i="1"/>
  <c r="N65" i="1"/>
  <c r="N57" i="1"/>
  <c r="N59" i="1"/>
  <c r="N62" i="1"/>
  <c r="N45" i="1"/>
  <c r="N66" i="1" l="1"/>
</calcChain>
</file>

<file path=xl/sharedStrings.xml><?xml version="1.0" encoding="utf-8"?>
<sst xmlns="http://schemas.openxmlformats.org/spreadsheetml/2006/main" count="147" uniqueCount="118">
  <si>
    <t>שם האגודה</t>
  </si>
  <si>
    <t>ענפים קבוצתיים -בוגרים/ות</t>
  </si>
  <si>
    <t>סך הניקוד</t>
  </si>
  <si>
    <t>ההקצבות</t>
  </si>
  <si>
    <t>קבוצות המשחקות בליגות הראשונות</t>
  </si>
  <si>
    <t>קבוצות המשחקות בליגות שאינם ראשונות</t>
  </si>
  <si>
    <t xml:space="preserve">מס' ליגות </t>
  </si>
  <si>
    <t xml:space="preserve">דירוג רמה </t>
  </si>
  <si>
    <t xml:space="preserve">ניקוד  </t>
  </si>
  <si>
    <t>ערך נקודה:</t>
  </si>
  <si>
    <t>האחוז</t>
  </si>
  <si>
    <t>בוגרים</t>
  </si>
  <si>
    <t>כדורגל - נשים</t>
  </si>
  <si>
    <t>בוגרות</t>
  </si>
  <si>
    <t>כדורסל - גברים</t>
  </si>
  <si>
    <t>כדורסל - נשים</t>
  </si>
  <si>
    <t>כדוריד - גברים</t>
  </si>
  <si>
    <t>כדוריד - נשים</t>
  </si>
  <si>
    <t>ענפים אישיים -בוגרים/ות</t>
  </si>
  <si>
    <t xml:space="preserve">א' </t>
  </si>
  <si>
    <t xml:space="preserve">ב' </t>
  </si>
  <si>
    <t xml:space="preserve">ג' </t>
  </si>
  <si>
    <t>ד'</t>
  </si>
  <si>
    <t>התעמלות אומנותית</t>
  </si>
  <si>
    <t>גלגיליות</t>
  </si>
  <si>
    <t>ג'ודו</t>
  </si>
  <si>
    <t>באולינג</t>
  </si>
  <si>
    <t>אתלטיקה קלה</t>
  </si>
  <si>
    <t>טניס-שולחן</t>
  </si>
  <si>
    <t>התעמלות קרקע</t>
  </si>
  <si>
    <t>אקרובטיקה</t>
  </si>
  <si>
    <t>טרמפולינה</t>
  </si>
  <si>
    <t>שחיה</t>
  </si>
  <si>
    <t>החלקה על הקרח</t>
  </si>
  <si>
    <t xml:space="preserve">סה"כ </t>
  </si>
  <si>
    <t>נוער/נערות</t>
  </si>
  <si>
    <t>נערים/ות</t>
  </si>
  <si>
    <t>ילדים/ות</t>
  </si>
  <si>
    <t xml:space="preserve">טרום רגל/סל </t>
  </si>
  <si>
    <t>ענפים קבוצתיים</t>
  </si>
  <si>
    <t>2-3-4</t>
  </si>
  <si>
    <t>ניקוד</t>
  </si>
  <si>
    <t xml:space="preserve">כדורגל </t>
  </si>
  <si>
    <t>נוער</t>
  </si>
  <si>
    <t xml:space="preserve">נוער </t>
  </si>
  <si>
    <t>נערות</t>
  </si>
  <si>
    <t>כדורסל</t>
  </si>
  <si>
    <t xml:space="preserve">כדוריד </t>
  </si>
  <si>
    <t>סה"כ ניקוד:</t>
  </si>
  <si>
    <t>סך-התקציב</t>
  </si>
  <si>
    <t>התקציב כולל תוספת חד פעמית בסכום  של 150,000 ₪ לטובת הקבוצה כ.רגל הקבוצה המאוחדת</t>
  </si>
  <si>
    <t>בניכוי בקרה</t>
  </si>
  <si>
    <t>ביקרנו את טבלאות חלוקת סכומי התמיכות לעיל (להלן: טבלת החלוקה) .</t>
  </si>
  <si>
    <t xml:space="preserve">יתרה לחלוקה: </t>
  </si>
  <si>
    <t>חלוקת בסיס</t>
  </si>
  <si>
    <t xml:space="preserve">תקציב מחלקות הבוגרים </t>
  </si>
  <si>
    <t xml:space="preserve">תקציב מחלקות הנוער  </t>
  </si>
  <si>
    <t>תקציב מחלקות הבוגרים</t>
  </si>
  <si>
    <t>←</t>
  </si>
  <si>
    <t>יתרת תקציב מחלקות הבוגרים לחלוקה</t>
  </si>
  <si>
    <t xml:space="preserve">הישגיות </t>
  </si>
  <si>
    <t>חלוקת הקצבות לאגודות הספורט 2019 - בוגרים</t>
  </si>
  <si>
    <t>חלוקת הקצבות לאגודות הספורט 2019 - נוער</t>
  </si>
  <si>
    <t>מועדון כדוריד חולון</t>
  </si>
  <si>
    <t>מועדון עירוני להתעמלות אמנותית</t>
  </si>
  <si>
    <t>מועדון ספורט צעירי חולון</t>
  </si>
  <si>
    <t>אקרובטיקה וטרמפולינה</t>
  </si>
  <si>
    <t>כוכבי על חולון והאזור - אליצור</t>
  </si>
  <si>
    <t>כוכב עולה - הפועל חולון</t>
  </si>
  <si>
    <t xml:space="preserve"> ארזים חולון - עוצמה </t>
  </si>
  <si>
    <t xml:space="preserve">מועדון לטיפוח הנוער בכדורגל - ירמיהו </t>
  </si>
  <si>
    <t>נוער חולון לקידום הספורט - צפררים</t>
  </si>
  <si>
    <t>נווה דוד - א.ס מור</t>
  </si>
  <si>
    <t xml:space="preserve"> הורי מחליקי הגלגיליות</t>
  </si>
  <si>
    <t xml:space="preserve"> פסגה ג'ודו</t>
  </si>
  <si>
    <t>באוול 300 חולון</t>
  </si>
  <si>
    <t>עמותת ספורט בגין חולון</t>
  </si>
  <si>
    <t xml:space="preserve"> הוקי חולון</t>
  </si>
  <si>
    <t>ICE חולון</t>
  </si>
  <si>
    <t>סלעים איתנים עמותה לקידום הספורט - הפועל חולון</t>
  </si>
  <si>
    <t>אליצור חולון - אליצור</t>
  </si>
  <si>
    <t xml:space="preserve">מועדון לקידום כדורגל נשים - מכבי חולון </t>
  </si>
  <si>
    <t>מועדון לקידום כדורגל נשים - מכבי חולון</t>
  </si>
  <si>
    <t>מענק חד פעמי לפרוייקט כ.רגל -עמותה לקידום כדורגל בחולון -(ירמיהו)</t>
  </si>
  <si>
    <t>(*)</t>
  </si>
  <si>
    <t>עמותה לקידום כדורגל בחולון - ירמיהו (*)</t>
  </si>
  <si>
    <t xml:space="preserve">ערכנו את ביקורתנו בהתאם לתקני ביקורת מקובלים, שנקבעו בתקנות רואי חשבון (דרך פעולתו של רואה חשבון), התשל"ג-1973.  </t>
  </si>
  <si>
    <t xml:space="preserve">טבלת החלוקה הנ"ל משקפת באופן נאות בהתאם לכללי חשבונאות מקובלים, מכל הבחינות המהותיות, את התבחינים </t>
  </si>
  <si>
    <t xml:space="preserve"> שאישרה ועדת התמיכות של עיריית חולון לשנת 2019.</t>
  </si>
  <si>
    <t>ענף</t>
  </si>
  <si>
    <t xml:space="preserve">האגודה </t>
  </si>
  <si>
    <t>הפועל חולון-בוגרים</t>
  </si>
  <si>
    <t>התמיכה הבסיסית</t>
  </si>
  <si>
    <t>נקודות</t>
  </si>
  <si>
    <t>תוספת רמת על 50%</t>
  </si>
  <si>
    <t xml:space="preserve">נקודות </t>
  </si>
  <si>
    <t>מצ'ינג 50% מסך מכירות הכרטיסים:</t>
  </si>
  <si>
    <t>(שקל מול שקל 1:1)</t>
  </si>
  <si>
    <t xml:space="preserve">* </t>
  </si>
  <si>
    <t xml:space="preserve">עד תקרה תקציבית בסך 500,000 ₪ </t>
  </si>
  <si>
    <t>נימוק שינויים בחלוקת הקצבות לאגודות 2019</t>
  </si>
  <si>
    <t>עמותה לקידום כדורגל בחולון - ירמיהו</t>
  </si>
  <si>
    <t xml:space="preserve"> חולון 2000 לספורט עממי - הפועל חולון</t>
  </si>
  <si>
    <t>כספי התמיכה יועברו רק לאחר הצגת כל המסמכים הנדרשים על פי הדין</t>
  </si>
  <si>
    <t>דירוג רמה</t>
  </si>
  <si>
    <t>תחשיב התיגמול בגין הכרטיסים ומנויים :</t>
  </si>
  <si>
    <t>3,406,172-500,000 =</t>
  </si>
  <si>
    <t>2,906,172/1,858 =</t>
  </si>
  <si>
    <t>סה"כ ניקוד ללא מצינג'</t>
  </si>
  <si>
    <t>ערך נקודה ללא תמיכה מצינג'</t>
  </si>
  <si>
    <r>
      <t>500,000: ערך נקודה *</t>
    </r>
    <r>
      <rPr>
        <b/>
        <sz val="10"/>
        <color indexed="56"/>
        <rFont val="Arial"/>
        <family val="2"/>
      </rPr>
      <t>1,564</t>
    </r>
    <r>
      <rPr>
        <sz val="10"/>
        <rFont val="Arial"/>
        <family val="2"/>
      </rPr>
      <t xml:space="preserve"> =  </t>
    </r>
  </si>
  <si>
    <t>תקציב לאחר הפחתת תמיכה מצינג'</t>
  </si>
  <si>
    <t>(600*1,564)+500,000 =</t>
  </si>
  <si>
    <t xml:space="preserve">סה"כ תמיכה </t>
  </si>
  <si>
    <t xml:space="preserve"> בכבוד רב,</t>
  </si>
  <si>
    <t>משולם, עברי ושות'</t>
  </si>
  <si>
    <t>רואי  חשבון</t>
  </si>
  <si>
    <t>12.2.2019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</si>
</sst>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1" x14ac:knownFonts="1">
    <font>
      <sz val="11"/>
      <color theme="1"/>
      <name val="Arial"/>
      <family val="2"/>
      <charset val="177"/>
      <scheme val="minor"/>
    </font>
    <font>
      <sz val="12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3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u/>
      <sz val="28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sz val="12"/>
      <color rgb="FF0000FF"/>
      <name val="Arial"/>
      <family val="2"/>
    </font>
    <font>
      <b/>
      <sz val="14"/>
      <color indexed="10"/>
      <name val="Arial"/>
      <family val="2"/>
    </font>
    <font>
      <b/>
      <sz val="12"/>
      <color theme="0"/>
      <name val="Arial"/>
      <family val="2"/>
    </font>
    <font>
      <b/>
      <sz val="11"/>
      <color indexed="12"/>
      <name val="Arial"/>
      <family val="2"/>
    </font>
    <font>
      <sz val="12"/>
      <color theme="0"/>
      <name val="Arial"/>
      <family val="2"/>
    </font>
    <font>
      <b/>
      <sz val="36"/>
      <name val="Arial"/>
      <family val="2"/>
    </font>
    <font>
      <sz val="11"/>
      <color theme="1"/>
      <name val="Arial"/>
      <family val="2"/>
      <scheme val="minor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b/>
      <sz val="12"/>
      <color rgb="FF190494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6"/>
      <name val="Arial"/>
      <family val="2"/>
    </font>
    <font>
      <u/>
      <sz val="10"/>
      <name val="Arial"/>
      <family val="2"/>
    </font>
    <font>
      <b/>
      <sz val="12"/>
      <color theme="1"/>
      <name val="David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67955565050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3" fontId="3" fillId="0" borderId="0" xfId="0" applyNumberFormat="1" applyFont="1"/>
    <xf numFmtId="0" fontId="7" fillId="2" borderId="2" xfId="0" applyFont="1" applyFill="1" applyBorder="1"/>
    <xf numFmtId="164" fontId="10" fillId="0" borderId="5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/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right"/>
    </xf>
    <xf numFmtId="49" fontId="7" fillId="2" borderId="9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1" fontId="13" fillId="2" borderId="12" xfId="0" applyNumberFormat="1" applyFont="1" applyFill="1" applyBorder="1" applyAlignment="1">
      <alignment horizontal="center" wrapText="1"/>
    </xf>
    <xf numFmtId="3" fontId="3" fillId="3" borderId="6" xfId="0" applyNumberFormat="1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 wrapText="1"/>
    </xf>
    <xf numFmtId="164" fontId="3" fillId="4" borderId="17" xfId="0" applyNumberFormat="1" applyFont="1" applyFill="1" applyBorder="1" applyAlignment="1">
      <alignment horizontal="left" vertical="center" wrapText="1"/>
    </xf>
    <xf numFmtId="3" fontId="3" fillId="4" borderId="18" xfId="0" applyNumberFormat="1" applyFont="1" applyFill="1" applyBorder="1"/>
    <xf numFmtId="0" fontId="6" fillId="2" borderId="19" xfId="0" applyFont="1" applyFill="1" applyBorder="1" applyAlignment="1">
      <alignment horizontal="center" vertical="center" wrapText="1"/>
    </xf>
    <xf numFmtId="9" fontId="7" fillId="2" borderId="20" xfId="0" applyNumberFormat="1" applyFont="1" applyFill="1" applyBorder="1" applyAlignment="1">
      <alignment horizontal="center"/>
    </xf>
    <xf numFmtId="9" fontId="7" fillId="2" borderId="21" xfId="0" applyNumberFormat="1" applyFont="1" applyFill="1" applyBorder="1" applyAlignment="1">
      <alignment horizontal="center"/>
    </xf>
    <xf numFmtId="9" fontId="7" fillId="2" borderId="22" xfId="0" applyNumberFormat="1" applyFont="1" applyFill="1" applyBorder="1" applyAlignment="1">
      <alignment horizontal="center"/>
    </xf>
    <xf numFmtId="164" fontId="3" fillId="4" borderId="23" xfId="0" applyNumberFormat="1" applyFont="1" applyFill="1" applyBorder="1" applyAlignment="1">
      <alignment horizontal="left" vertical="center" wrapText="1"/>
    </xf>
    <xf numFmtId="3" fontId="3" fillId="4" borderId="11" xfId="0" applyNumberFormat="1" applyFont="1" applyFill="1" applyBorder="1"/>
    <xf numFmtId="0" fontId="3" fillId="0" borderId="0" xfId="0" applyFo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/>
    <xf numFmtId="3" fontId="1" fillId="0" borderId="29" xfId="0" applyNumberFormat="1" applyFont="1" applyBorder="1"/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" fillId="0" borderId="38" xfId="0" applyNumberFormat="1" applyFont="1" applyBorder="1"/>
    <xf numFmtId="3" fontId="1" fillId="0" borderId="39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24" xfId="0" applyNumberFormat="1" applyFont="1" applyBorder="1"/>
    <xf numFmtId="0" fontId="1" fillId="3" borderId="27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/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2" fontId="1" fillId="0" borderId="47" xfId="0" applyNumberFormat="1" applyFont="1" applyBorder="1"/>
    <xf numFmtId="2" fontId="3" fillId="0" borderId="24" xfId="0" applyNumberFormat="1" applyFont="1" applyBorder="1"/>
    <xf numFmtId="164" fontId="6" fillId="3" borderId="5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vertical="center"/>
    </xf>
    <xf numFmtId="0" fontId="9" fillId="2" borderId="40" xfId="0" applyFont="1" applyFill="1" applyBorder="1"/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 vertical="center" wrapText="1"/>
    </xf>
    <xf numFmtId="3" fontId="9" fillId="3" borderId="11" xfId="0" applyNumberFormat="1" applyFont="1" applyFill="1" applyBorder="1" applyAlignment="1">
      <alignment vertical="center"/>
    </xf>
    <xf numFmtId="0" fontId="9" fillId="2" borderId="49" xfId="0" applyFont="1" applyFill="1" applyBorder="1"/>
    <xf numFmtId="9" fontId="7" fillId="2" borderId="50" xfId="0" applyNumberFormat="1" applyFont="1" applyFill="1" applyBorder="1" applyAlignment="1">
      <alignment horizontal="center"/>
    </xf>
    <xf numFmtId="9" fontId="7" fillId="2" borderId="51" xfId="0" applyNumberFormat="1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vertical="center"/>
    </xf>
    <xf numFmtId="1" fontId="7" fillId="2" borderId="50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center"/>
    </xf>
    <xf numFmtId="1" fontId="7" fillId="2" borderId="21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readingOrder="2"/>
    </xf>
    <xf numFmtId="0" fontId="15" fillId="0" borderId="27" xfId="0" applyFont="1" applyBorder="1" applyAlignment="1">
      <alignment horizontal="center" readingOrder="2"/>
    </xf>
    <xf numFmtId="0" fontId="1" fillId="0" borderId="48" xfId="0" applyFont="1" applyBorder="1" applyAlignment="1">
      <alignment horizontal="center"/>
    </xf>
    <xf numFmtId="164" fontId="6" fillId="3" borderId="29" xfId="0" applyNumberFormat="1" applyFont="1" applyFill="1" applyBorder="1" applyAlignment="1">
      <alignment horizontal="center" vertical="center" wrapText="1"/>
    </xf>
    <xf numFmtId="3" fontId="9" fillId="3" borderId="29" xfId="0" applyNumberFormat="1" applyFont="1" applyFill="1" applyBorder="1" applyAlignment="1">
      <alignment horizontal="center" vertical="center" wrapText="1"/>
    </xf>
    <xf numFmtId="3" fontId="1" fillId="0" borderId="52" xfId="0" applyNumberFormat="1" applyFont="1" applyBorder="1"/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5" fillId="0" borderId="54" xfId="0" applyFont="1" applyBorder="1" applyAlignment="1">
      <alignment horizontal="center" readingOrder="2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2" fontId="3" fillId="0" borderId="57" xfId="0" applyNumberFormat="1" applyFont="1" applyBorder="1"/>
    <xf numFmtId="3" fontId="1" fillId="0" borderId="58" xfId="0" applyNumberFormat="1" applyFont="1" applyBorder="1"/>
    <xf numFmtId="2" fontId="1" fillId="0" borderId="39" xfId="0" applyNumberFormat="1" applyFont="1" applyBorder="1"/>
    <xf numFmtId="2" fontId="1" fillId="0" borderId="57" xfId="0" applyNumberFormat="1" applyFont="1" applyBorder="1"/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2" fontId="1" fillId="0" borderId="23" xfId="0" applyNumberFormat="1" applyFont="1" applyBorder="1"/>
    <xf numFmtId="2" fontId="1" fillId="0" borderId="11" xfId="0" applyNumberFormat="1" applyFont="1" applyBorder="1"/>
    <xf numFmtId="0" fontId="15" fillId="0" borderId="60" xfId="0" applyFont="1" applyBorder="1" applyAlignment="1">
      <alignment horizontal="center" readingOrder="2"/>
    </xf>
    <xf numFmtId="2" fontId="3" fillId="0" borderId="23" xfId="0" applyNumberFormat="1" applyFont="1" applyBorder="1"/>
    <xf numFmtId="0" fontId="1" fillId="0" borderId="16" xfId="0" applyFont="1" applyBorder="1" applyAlignment="1">
      <alignment horizontal="center"/>
    </xf>
    <xf numFmtId="3" fontId="1" fillId="0" borderId="6" xfId="0" applyNumberFormat="1" applyFont="1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2" fontId="3" fillId="0" borderId="4" xfId="0" applyNumberFormat="1" applyFont="1" applyBorder="1"/>
    <xf numFmtId="3" fontId="12" fillId="0" borderId="52" xfId="0" applyNumberFormat="1" applyFont="1" applyBorder="1"/>
    <xf numFmtId="3" fontId="18" fillId="0" borderId="0" xfId="0" applyNumberFormat="1" applyFont="1"/>
    <xf numFmtId="0" fontId="3" fillId="6" borderId="42" xfId="0" applyFont="1" applyFill="1" applyBorder="1"/>
    <xf numFmtId="0" fontId="20" fillId="6" borderId="42" xfId="0" applyFont="1" applyFill="1" applyBorder="1"/>
    <xf numFmtId="0" fontId="20" fillId="6" borderId="42" xfId="0" applyFont="1" applyFill="1" applyBorder="1" applyAlignment="1">
      <alignment horizontal="center" wrapText="1"/>
    </xf>
    <xf numFmtId="3" fontId="21" fillId="0" borderId="63" xfId="0" applyNumberFormat="1" applyFont="1" applyBorder="1" applyAlignment="1">
      <alignment horizontal="center" vertical="center" wrapText="1"/>
    </xf>
    <xf numFmtId="0" fontId="11" fillId="6" borderId="15" xfId="0" applyFont="1" applyFill="1" applyBorder="1"/>
    <xf numFmtId="9" fontId="3" fillId="6" borderId="15" xfId="0" applyNumberFormat="1" applyFont="1" applyFill="1" applyBorder="1" applyAlignment="1">
      <alignment horizontal="center"/>
    </xf>
    <xf numFmtId="3" fontId="13" fillId="0" borderId="12" xfId="0" applyNumberFormat="1" applyFont="1" applyBorder="1"/>
    <xf numFmtId="0" fontId="3" fillId="6" borderId="15" xfId="0" applyFont="1" applyFill="1" applyBorder="1"/>
    <xf numFmtId="0" fontId="3" fillId="6" borderId="15" xfId="0" applyFont="1" applyFill="1" applyBorder="1" applyAlignment="1">
      <alignment horizontal="center"/>
    </xf>
    <xf numFmtId="164" fontId="10" fillId="0" borderId="15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0" fontId="3" fillId="6" borderId="45" xfId="0" applyFont="1" applyFill="1" applyBorder="1"/>
    <xf numFmtId="0" fontId="17" fillId="6" borderId="45" xfId="0" applyFont="1" applyFill="1" applyBorder="1" applyAlignment="1">
      <alignment horizontal="center"/>
    </xf>
    <xf numFmtId="164" fontId="3" fillId="4" borderId="45" xfId="0" applyNumberFormat="1" applyFont="1" applyFill="1" applyBorder="1" applyAlignment="1">
      <alignment vertical="center" wrapText="1"/>
    </xf>
    <xf numFmtId="3" fontId="11" fillId="7" borderId="39" xfId="0" applyNumberFormat="1" applyFont="1" applyFill="1" applyBorder="1"/>
    <xf numFmtId="0" fontId="3" fillId="3" borderId="27" xfId="0" applyFont="1" applyFill="1" applyBorder="1"/>
    <xf numFmtId="164" fontId="3" fillId="3" borderId="27" xfId="0" applyNumberFormat="1" applyFont="1" applyFill="1" applyBorder="1"/>
    <xf numFmtId="3" fontId="3" fillId="3" borderId="28" xfId="0" applyNumberFormat="1" applyFont="1" applyFill="1" applyBorder="1"/>
    <xf numFmtId="0" fontId="3" fillId="3" borderId="15" xfId="0" applyFont="1" applyFill="1" applyBorder="1"/>
    <xf numFmtId="0" fontId="1" fillId="3" borderId="15" xfId="0" applyFont="1" applyFill="1" applyBorder="1" applyAlignment="1">
      <alignment horizontal="center"/>
    </xf>
    <xf numFmtId="2" fontId="1" fillId="3" borderId="15" xfId="0" applyNumberFormat="1" applyFont="1" applyFill="1" applyBorder="1"/>
    <xf numFmtId="3" fontId="1" fillId="3" borderId="12" xfId="0" applyNumberFormat="1" applyFont="1" applyFill="1" applyBorder="1"/>
    <xf numFmtId="0" fontId="3" fillId="3" borderId="45" xfId="0" applyFont="1" applyFill="1" applyBorder="1"/>
    <xf numFmtId="0" fontId="1" fillId="3" borderId="45" xfId="0" applyFont="1" applyFill="1" applyBorder="1" applyAlignment="1">
      <alignment horizontal="center"/>
    </xf>
    <xf numFmtId="2" fontId="1" fillId="3" borderId="45" xfId="0" applyNumberFormat="1" applyFont="1" applyFill="1" applyBorder="1"/>
    <xf numFmtId="3" fontId="1" fillId="3" borderId="36" xfId="0" applyNumberFormat="1" applyFont="1" applyFill="1" applyBorder="1"/>
    <xf numFmtId="2" fontId="1" fillId="3" borderId="27" xfId="0" applyNumberFormat="1" applyFont="1" applyFill="1" applyBorder="1"/>
    <xf numFmtId="3" fontId="1" fillId="3" borderId="28" xfId="0" applyNumberFormat="1" applyFont="1" applyFill="1" applyBorder="1"/>
    <xf numFmtId="0" fontId="3" fillId="3" borderId="34" xfId="0" applyFont="1" applyFill="1" applyBorder="1"/>
    <xf numFmtId="0" fontId="1" fillId="3" borderId="34" xfId="0" applyFont="1" applyFill="1" applyBorder="1" applyAlignment="1">
      <alignment horizontal="center"/>
    </xf>
    <xf numFmtId="2" fontId="1" fillId="3" borderId="34" xfId="0" applyNumberFormat="1" applyFont="1" applyFill="1" applyBorder="1"/>
    <xf numFmtId="0" fontId="1" fillId="3" borderId="0" xfId="0" applyFont="1" applyFill="1"/>
    <xf numFmtId="0" fontId="22" fillId="3" borderId="0" xfId="0" applyFont="1" applyFill="1"/>
    <xf numFmtId="0" fontId="12" fillId="3" borderId="66" xfId="0" applyFont="1" applyFill="1" applyBorder="1" applyAlignment="1">
      <alignment horizontal="right"/>
    </xf>
    <xf numFmtId="2" fontId="12" fillId="3" borderId="66" xfId="0" applyNumberFormat="1" applyFont="1" applyFill="1" applyBorder="1"/>
    <xf numFmtId="3" fontId="12" fillId="0" borderId="66" xfId="0" applyNumberFormat="1" applyFont="1" applyBorder="1"/>
    <xf numFmtId="3" fontId="1" fillId="0" borderId="0" xfId="0" applyNumberFormat="1" applyFont="1"/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3" fillId="0" borderId="16" xfId="0" applyFont="1" applyBorder="1"/>
    <xf numFmtId="3" fontId="13" fillId="0" borderId="14" xfId="0" applyNumberFormat="1" applyFont="1" applyBorder="1"/>
    <xf numFmtId="3" fontId="13" fillId="0" borderId="15" xfId="0" applyNumberFormat="1" applyFont="1" applyBorder="1" applyAlignment="1">
      <alignment readingOrder="2"/>
    </xf>
    <xf numFmtId="3" fontId="3" fillId="0" borderId="15" xfId="0" applyNumberFormat="1" applyFont="1" applyBorder="1"/>
    <xf numFmtId="2" fontId="26" fillId="0" borderId="0" xfId="0" applyNumberFormat="1" applyFont="1"/>
    <xf numFmtId="3" fontId="11" fillId="0" borderId="0" xfId="0" applyNumberFormat="1" applyFont="1"/>
    <xf numFmtId="3" fontId="3" fillId="2" borderId="57" xfId="0" applyNumberFormat="1" applyFont="1" applyFill="1" applyBorder="1"/>
    <xf numFmtId="3" fontId="3" fillId="2" borderId="38" xfId="0" applyNumberFormat="1" applyFont="1" applyFill="1" applyBorder="1"/>
    <xf numFmtId="3" fontId="27" fillId="0" borderId="0" xfId="0" applyNumberFormat="1" applyFont="1"/>
    <xf numFmtId="0" fontId="3" fillId="2" borderId="19" xfId="0" applyFont="1" applyFill="1" applyBorder="1"/>
    <xf numFmtId="3" fontId="3" fillId="2" borderId="0" xfId="0" applyNumberFormat="1" applyFont="1" applyFill="1"/>
    <xf numFmtId="0" fontId="3" fillId="2" borderId="0" xfId="0" applyFont="1" applyFill="1"/>
    <xf numFmtId="0" fontId="24" fillId="2" borderId="0" xfId="0" applyFont="1" applyFill="1" applyAlignment="1">
      <alignment horizontal="center"/>
    </xf>
    <xf numFmtId="3" fontId="6" fillId="2" borderId="23" xfId="0" applyNumberFormat="1" applyFont="1" applyFill="1" applyBorder="1"/>
    <xf numFmtId="3" fontId="11" fillId="0" borderId="26" xfId="0" applyNumberFormat="1" applyFont="1" applyBorder="1"/>
    <xf numFmtId="0" fontId="3" fillId="2" borderId="30" xfId="0" applyFont="1" applyFill="1" applyBorder="1"/>
    <xf numFmtId="3" fontId="3" fillId="2" borderId="31" xfId="0" applyNumberFormat="1" applyFont="1" applyFill="1" applyBorder="1"/>
    <xf numFmtId="0" fontId="1" fillId="2" borderId="31" xfId="0" applyFont="1" applyFill="1" applyBorder="1"/>
    <xf numFmtId="0" fontId="24" fillId="2" borderId="31" xfId="0" applyFont="1" applyFill="1" applyBorder="1"/>
    <xf numFmtId="3" fontId="26" fillId="2" borderId="38" xfId="0" applyNumberFormat="1" applyFont="1" applyFill="1" applyBorder="1"/>
    <xf numFmtId="0" fontId="28" fillId="0" borderId="0" xfId="0" applyFont="1"/>
    <xf numFmtId="1" fontId="1" fillId="0" borderId="45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4" fontId="12" fillId="0" borderId="5" xfId="0" applyNumberFormat="1" applyFont="1" applyBorder="1"/>
    <xf numFmtId="3" fontId="17" fillId="0" borderId="0" xfId="0" applyNumberFormat="1" applyFont="1"/>
    <xf numFmtId="0" fontId="3" fillId="3" borderId="70" xfId="0" applyFont="1" applyFill="1" applyBorder="1"/>
    <xf numFmtId="0" fontId="1" fillId="3" borderId="7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right"/>
    </xf>
    <xf numFmtId="0" fontId="14" fillId="3" borderId="41" xfId="0" applyFont="1" applyFill="1" applyBorder="1" applyAlignment="1">
      <alignment horizontal="right"/>
    </xf>
    <xf numFmtId="3" fontId="1" fillId="0" borderId="11" xfId="0" applyNumberFormat="1" applyFont="1" applyBorder="1"/>
    <xf numFmtId="0" fontId="29" fillId="0" borderId="27" xfId="0" applyFont="1" applyBorder="1"/>
    <xf numFmtId="0" fontId="30" fillId="0" borderId="27" xfId="0" applyFont="1" applyBorder="1"/>
    <xf numFmtId="164" fontId="30" fillId="0" borderId="27" xfId="0" applyNumberFormat="1" applyFont="1" applyBorder="1"/>
    <xf numFmtId="3" fontId="30" fillId="0" borderId="27" xfId="0" applyNumberFormat="1" applyFont="1" applyBorder="1"/>
    <xf numFmtId="3" fontId="12" fillId="5" borderId="71" xfId="0" applyNumberFormat="1" applyFont="1" applyFill="1" applyBorder="1"/>
    <xf numFmtId="0" fontId="1" fillId="0" borderId="15" xfId="0" applyFont="1" applyBorder="1"/>
    <xf numFmtId="2" fontId="1" fillId="0" borderId="15" xfId="0" applyNumberFormat="1" applyFont="1" applyBorder="1"/>
    <xf numFmtId="3" fontId="1" fillId="0" borderId="15" xfId="0" applyNumberFormat="1" applyFont="1" applyBorder="1"/>
    <xf numFmtId="0" fontId="14" fillId="0" borderId="15" xfId="0" applyFont="1" applyBorder="1" applyAlignment="1">
      <alignment horizontal="right"/>
    </xf>
    <xf numFmtId="0" fontId="0" fillId="5" borderId="30" xfId="0" applyFill="1" applyBorder="1"/>
    <xf numFmtId="0" fontId="17" fillId="5" borderId="31" xfId="0" applyFont="1" applyFill="1" applyBorder="1" applyAlignment="1">
      <alignment horizontal="right"/>
    </xf>
    <xf numFmtId="0" fontId="16" fillId="0" borderId="15" xfId="0" applyFont="1" applyBorder="1"/>
    <xf numFmtId="0" fontId="9" fillId="2" borderId="70" xfId="0" applyFont="1" applyFill="1" applyBorder="1"/>
    <xf numFmtId="0" fontId="7" fillId="2" borderId="40" xfId="0" applyFont="1" applyFill="1" applyBorder="1"/>
    <xf numFmtId="0" fontId="9" fillId="2" borderId="73" xfId="0" applyFont="1" applyFill="1" applyBorder="1"/>
    <xf numFmtId="0" fontId="1" fillId="0" borderId="15" xfId="0" applyFont="1" applyBorder="1" applyAlignment="1">
      <alignment horizontal="right"/>
    </xf>
    <xf numFmtId="9" fontId="11" fillId="0" borderId="48" xfId="0" applyNumberFormat="1" applyFont="1" applyBorder="1" applyAlignment="1">
      <alignment horizontal="right" readingOrder="2"/>
    </xf>
    <xf numFmtId="3" fontId="11" fillId="0" borderId="26" xfId="0" applyNumberFormat="1" applyFont="1" applyBorder="1" applyAlignment="1">
      <alignment horizontal="right"/>
    </xf>
    <xf numFmtId="0" fontId="3" fillId="0" borderId="15" xfId="0" applyFont="1" applyBorder="1"/>
    <xf numFmtId="0" fontId="25" fillId="0" borderId="15" xfId="0" applyFont="1" applyBorder="1"/>
    <xf numFmtId="3" fontId="17" fillId="0" borderId="15" xfId="0" applyNumberFormat="1" applyFont="1" applyBorder="1"/>
    <xf numFmtId="3" fontId="17" fillId="0" borderId="15" xfId="0" applyNumberFormat="1" applyFont="1" applyBorder="1" applyAlignment="1">
      <alignment readingOrder="2"/>
    </xf>
    <xf numFmtId="0" fontId="18" fillId="0" borderId="15" xfId="0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3" fontId="18" fillId="0" borderId="15" xfId="0" applyNumberFormat="1" applyFont="1" applyBorder="1"/>
    <xf numFmtId="10" fontId="3" fillId="0" borderId="33" xfId="0" applyNumberFormat="1" applyFont="1" applyBorder="1" applyAlignment="1">
      <alignment horizontal="right" readingOrder="2"/>
    </xf>
    <xf numFmtId="9" fontId="11" fillId="0" borderId="70" xfId="0" applyNumberFormat="1" applyFont="1" applyBorder="1" applyAlignment="1">
      <alignment horizontal="right" readingOrder="2"/>
    </xf>
    <xf numFmtId="3" fontId="11" fillId="0" borderId="70" xfId="0" applyNumberFormat="1" applyFont="1" applyBorder="1" applyAlignment="1">
      <alignment horizontal="right"/>
    </xf>
    <xf numFmtId="3" fontId="11" fillId="0" borderId="70" xfId="0" applyNumberFormat="1" applyFont="1" applyBorder="1"/>
    <xf numFmtId="9" fontId="3" fillId="0" borderId="68" xfId="0" applyNumberFormat="1" applyFont="1" applyBorder="1" applyAlignment="1">
      <alignment horizontal="right" readingOrder="2"/>
    </xf>
    <xf numFmtId="10" fontId="3" fillId="0" borderId="67" xfId="0" applyNumberFormat="1" applyFont="1" applyBorder="1" applyAlignment="1">
      <alignment horizontal="right" readingOrder="2"/>
    </xf>
    <xf numFmtId="3" fontId="3" fillId="0" borderId="57" xfId="0" applyNumberFormat="1" applyFont="1" applyBorder="1"/>
    <xf numFmtId="9" fontId="3" fillId="0" borderId="30" xfId="0" applyNumberFormat="1" applyFont="1" applyBorder="1" applyAlignment="1">
      <alignment horizontal="right" readingOrder="2"/>
    </xf>
    <xf numFmtId="3" fontId="3" fillId="0" borderId="38" xfId="0" applyNumberFormat="1" applyFont="1" applyBorder="1"/>
    <xf numFmtId="0" fontId="24" fillId="0" borderId="0" xfId="0" applyFont="1"/>
    <xf numFmtId="0" fontId="24" fillId="0" borderId="0" xfId="0" applyFont="1" applyAlignment="1">
      <alignment horizontal="center"/>
    </xf>
    <xf numFmtId="3" fontId="24" fillId="0" borderId="0" xfId="0" applyNumberFormat="1" applyFont="1"/>
    <xf numFmtId="164" fontId="24" fillId="0" borderId="0" xfId="0" applyNumberFormat="1" applyFont="1"/>
    <xf numFmtId="0" fontId="32" fillId="0" borderId="0" xfId="0" applyFont="1"/>
    <xf numFmtId="164" fontId="32" fillId="0" borderId="0" xfId="0" applyNumberFormat="1" applyFont="1"/>
    <xf numFmtId="3" fontId="13" fillId="0" borderId="0" xfId="0" applyNumberFormat="1" applyFont="1"/>
    <xf numFmtId="0" fontId="2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5" fillId="0" borderId="0" xfId="0" applyFont="1"/>
    <xf numFmtId="0" fontId="36" fillId="0" borderId="0" xfId="0" applyFont="1"/>
    <xf numFmtId="0" fontId="36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40" xfId="0" applyFont="1" applyBorder="1"/>
    <xf numFmtId="0" fontId="0" fillId="0" borderId="40" xfId="0" applyBorder="1" applyAlignment="1">
      <alignment horizontal="center"/>
    </xf>
    <xf numFmtId="0" fontId="37" fillId="0" borderId="0" xfId="0" applyFont="1" applyAlignment="1">
      <alignment horizontal="left"/>
    </xf>
    <xf numFmtId="0" fontId="36" fillId="8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33" fillId="8" borderId="0" xfId="0" applyFont="1" applyFill="1"/>
    <xf numFmtId="14" fontId="36" fillId="8" borderId="0" xfId="0" applyNumberFormat="1" applyFont="1" applyFill="1"/>
    <xf numFmtId="0" fontId="0" fillId="8" borderId="0" xfId="0" applyFill="1"/>
    <xf numFmtId="0" fontId="33" fillId="8" borderId="0" xfId="0" applyFont="1" applyFill="1" applyAlignment="1">
      <alignment horizontal="right"/>
    </xf>
    <xf numFmtId="1" fontId="36" fillId="8" borderId="40" xfId="0" applyNumberFormat="1" applyFont="1" applyFill="1" applyBorder="1" applyAlignment="1">
      <alignment horizontal="center"/>
    </xf>
    <xf numFmtId="0" fontId="33" fillId="8" borderId="40" xfId="0" applyFont="1" applyFill="1" applyBorder="1"/>
    <xf numFmtId="0" fontId="37" fillId="8" borderId="0" xfId="0" applyFont="1" applyFill="1" applyAlignment="1">
      <alignment horizontal="left"/>
    </xf>
    <xf numFmtId="1" fontId="37" fillId="8" borderId="0" xfId="0" applyNumberFormat="1" applyFont="1" applyFill="1" applyAlignment="1">
      <alignment horizontal="center"/>
    </xf>
    <xf numFmtId="0" fontId="37" fillId="8" borderId="0" xfId="0" applyFont="1" applyFill="1"/>
    <xf numFmtId="0" fontId="37" fillId="0" borderId="0" xfId="0" applyFont="1" applyAlignment="1">
      <alignment horizontal="center"/>
    </xf>
    <xf numFmtId="0" fontId="37" fillId="0" borderId="0" xfId="0" applyFont="1"/>
    <xf numFmtId="0" fontId="39" fillId="0" borderId="0" xfId="0" applyFont="1"/>
    <xf numFmtId="0" fontId="39" fillId="0" borderId="0" xfId="0" applyFont="1" applyAlignment="1">
      <alignment horizontal="center"/>
    </xf>
    <xf numFmtId="0" fontId="33" fillId="0" borderId="4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5" xfId="0" applyBorder="1"/>
    <xf numFmtId="0" fontId="1" fillId="3" borderId="13" xfId="0" applyFont="1" applyFill="1" applyBorder="1" applyAlignment="1">
      <alignment horizontal="right"/>
    </xf>
    <xf numFmtId="0" fontId="1" fillId="3" borderId="13" xfId="0" applyFont="1" applyFill="1" applyBorder="1"/>
    <xf numFmtId="0" fontId="1" fillId="3" borderId="69" xfId="0" applyFont="1" applyFill="1" applyBorder="1"/>
    <xf numFmtId="0" fontId="1" fillId="3" borderId="43" xfId="0" applyFont="1" applyFill="1" applyBorder="1"/>
    <xf numFmtId="3" fontId="33" fillId="8" borderId="0" xfId="0" applyNumberFormat="1" applyFont="1" applyFill="1" applyAlignment="1">
      <alignment horizontal="right"/>
    </xf>
    <xf numFmtId="3" fontId="0" fillId="0" borderId="0" xfId="0" applyNumberFormat="1" applyAlignment="1">
      <alignment horizontal="center"/>
    </xf>
    <xf numFmtId="3" fontId="1" fillId="0" borderId="26" xfId="0" applyNumberFormat="1" applyFont="1" applyBorder="1" applyAlignment="1">
      <alignment horizontal="center"/>
    </xf>
    <xf numFmtId="1" fontId="1" fillId="0" borderId="29" xfId="0" applyNumberFormat="1" applyFont="1" applyBorder="1"/>
    <xf numFmtId="0" fontId="40" fillId="0" borderId="0" xfId="0" applyFont="1" applyAlignment="1">
      <alignment vertical="center" wrapText="1" readingOrder="2"/>
    </xf>
    <xf numFmtId="0" fontId="40" fillId="0" borderId="0" xfId="0" applyFont="1" applyAlignment="1">
      <alignment horizontal="center" vertical="center" wrapText="1" readingOrder="2"/>
    </xf>
    <xf numFmtId="0" fontId="31" fillId="0" borderId="16" xfId="0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0" fontId="3" fillId="2" borderId="30" xfId="0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3" fontId="3" fillId="2" borderId="68" xfId="0" applyNumberFormat="1" applyFont="1" applyFill="1" applyBorder="1" applyAlignment="1">
      <alignment horizontal="right"/>
    </xf>
    <xf numFmtId="3" fontId="3" fillId="2" borderId="67" xfId="0" applyNumberFormat="1" applyFont="1" applyFill="1" applyBorder="1" applyAlignment="1">
      <alignment horizontal="right"/>
    </xf>
    <xf numFmtId="0" fontId="1" fillId="3" borderId="46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23" fillId="0" borderId="67" xfId="0" applyNumberFormat="1" applyFont="1" applyBorder="1" applyAlignment="1">
      <alignment horizontal="right"/>
    </xf>
    <xf numFmtId="3" fontId="13" fillId="0" borderId="62" xfId="0" applyNumberFormat="1" applyFont="1" applyBorder="1" applyAlignment="1">
      <alignment horizontal="center" readingOrder="2"/>
    </xf>
    <xf numFmtId="3" fontId="13" fillId="0" borderId="0" xfId="0" applyNumberFormat="1" applyFont="1" applyAlignment="1">
      <alignment horizontal="center" readingOrder="2"/>
    </xf>
    <xf numFmtId="0" fontId="3" fillId="3" borderId="64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9" fontId="3" fillId="6" borderId="16" xfId="0" applyNumberFormat="1" applyFont="1" applyFill="1" applyBorder="1" applyAlignment="1">
      <alignment horizontal="center"/>
    </xf>
    <xf numFmtId="9" fontId="3" fillId="6" borderId="14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4" fillId="0" borderId="15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3" fillId="2" borderId="1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4" fillId="0" borderId="15" xfId="0" applyFont="1" applyBorder="1" applyAlignment="1">
      <alignment horizontal="right" readingOrder="2"/>
    </xf>
    <xf numFmtId="0" fontId="6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5" borderId="65" xfId="0" applyFont="1" applyFill="1" applyBorder="1" applyAlignment="1">
      <alignment horizontal="center"/>
    </xf>
    <xf numFmtId="0" fontId="1" fillId="5" borderId="72" xfId="0" applyFont="1" applyFill="1" applyBorder="1" applyAlignment="1">
      <alignment horizontal="center"/>
    </xf>
    <xf numFmtId="49" fontId="3" fillId="6" borderId="16" xfId="0" applyNumberFormat="1" applyFont="1" applyFill="1" applyBorder="1" applyAlignment="1">
      <alignment horizontal="center"/>
    </xf>
    <xf numFmtId="49" fontId="3" fillId="6" borderId="14" xfId="0" applyNumberFormat="1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17" fillId="6" borderId="46" xfId="0" applyFont="1" applyFill="1" applyBorder="1" applyAlignment="1">
      <alignment horizontal="center"/>
    </xf>
    <xf numFmtId="0" fontId="17" fillId="6" borderId="44" xfId="0" applyFont="1" applyFill="1" applyBorder="1" applyAlignment="1">
      <alignment horizontal="center"/>
    </xf>
    <xf numFmtId="0" fontId="20" fillId="6" borderId="42" xfId="0" applyFont="1" applyFill="1" applyBorder="1" applyAlignment="1">
      <alignment horizontal="center"/>
    </xf>
    <xf numFmtId="0" fontId="20" fillId="6" borderId="64" xfId="0" applyFont="1" applyFill="1" applyBorder="1" applyAlignment="1">
      <alignment horizontal="center"/>
    </xf>
    <xf numFmtId="0" fontId="20" fillId="6" borderId="41" xfId="0" applyFont="1" applyFill="1" applyBorder="1" applyAlignment="1">
      <alignment horizontal="center"/>
    </xf>
    <xf numFmtId="164" fontId="10" fillId="0" borderId="54" xfId="0" applyNumberFormat="1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3" fillId="8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1904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4"/>
  <sheetViews>
    <sheetView rightToLeft="1" tabSelected="1" topLeftCell="A73" workbookViewId="0">
      <selection activeCell="M50" sqref="M50:M51"/>
    </sheetView>
  </sheetViews>
  <sheetFormatPr defaultRowHeight="14.25" x14ac:dyDescent="0.2"/>
  <cols>
    <col min="1" max="1" width="3.75" customWidth="1"/>
    <col min="2" max="2" width="40.25" customWidth="1"/>
    <col min="3" max="3" width="19.125" customWidth="1"/>
    <col min="4" max="4" width="12" customWidth="1"/>
    <col min="9" max="9" width="8.875" customWidth="1"/>
    <col min="12" max="12" width="13.5" customWidth="1"/>
    <col min="13" max="13" width="13" customWidth="1"/>
    <col min="14" max="14" width="14.125" customWidth="1"/>
  </cols>
  <sheetData>
    <row r="1" spans="1:14" ht="18" x14ac:dyDescent="0.25">
      <c r="A1" s="1"/>
      <c r="B1" s="1"/>
      <c r="C1" s="2"/>
      <c r="D1" s="2"/>
      <c r="E1" s="2"/>
      <c r="F1" s="2"/>
      <c r="G1" s="2"/>
      <c r="H1" s="1"/>
      <c r="I1" s="1"/>
      <c r="J1" s="1"/>
      <c r="K1" s="1"/>
      <c r="L1" s="1"/>
      <c r="M1" s="3"/>
      <c r="N1" s="4" t="s">
        <v>117</v>
      </c>
    </row>
    <row r="2" spans="1:14" ht="36" thickBot="1" x14ac:dyDescent="0.25">
      <c r="A2" s="1"/>
      <c r="B2" s="297" t="s">
        <v>61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1:14" ht="24" thickBot="1" x14ac:dyDescent="0.4">
      <c r="A3" s="1"/>
      <c r="B3" s="299" t="s">
        <v>0</v>
      </c>
      <c r="C3" s="5"/>
      <c r="D3" s="301" t="s">
        <v>1</v>
      </c>
      <c r="E3" s="302"/>
      <c r="F3" s="303"/>
      <c r="G3" s="303"/>
      <c r="H3" s="303"/>
      <c r="I3" s="303"/>
      <c r="J3" s="303"/>
      <c r="K3" s="303"/>
      <c r="L3" s="304"/>
      <c r="M3" s="6" t="s">
        <v>2</v>
      </c>
      <c r="N3" s="7" t="s">
        <v>3</v>
      </c>
    </row>
    <row r="4" spans="1:14" ht="20.25" x14ac:dyDescent="0.3">
      <c r="A4" s="1"/>
      <c r="B4" s="300"/>
      <c r="C4" s="5"/>
      <c r="D4" s="305" t="s">
        <v>4</v>
      </c>
      <c r="E4" s="306"/>
      <c r="F4" s="306"/>
      <c r="G4" s="306"/>
      <c r="H4" s="307"/>
      <c r="I4" s="305" t="s">
        <v>5</v>
      </c>
      <c r="J4" s="308"/>
      <c r="K4" s="308"/>
      <c r="L4" s="309"/>
      <c r="M4" s="8"/>
      <c r="N4" s="9">
        <v>3406172</v>
      </c>
    </row>
    <row r="5" spans="1:14" ht="20.25" x14ac:dyDescent="0.3">
      <c r="A5" s="1"/>
      <c r="B5" s="300"/>
      <c r="C5" s="10" t="s">
        <v>6</v>
      </c>
      <c r="D5" s="11">
        <v>5</v>
      </c>
      <c r="E5" s="12">
        <v>4</v>
      </c>
      <c r="F5" s="12">
        <v>3</v>
      </c>
      <c r="G5" s="13">
        <v>2</v>
      </c>
      <c r="H5" s="13">
        <v>1</v>
      </c>
      <c r="I5" s="14"/>
      <c r="J5" s="15"/>
      <c r="K5" s="15"/>
      <c r="L5" s="16"/>
      <c r="M5" s="8"/>
      <c r="N5" s="9"/>
    </row>
    <row r="6" spans="1:14" ht="20.25" x14ac:dyDescent="0.25">
      <c r="A6" s="1"/>
      <c r="B6" s="300"/>
      <c r="C6" s="10" t="s">
        <v>7</v>
      </c>
      <c r="D6" s="310">
        <v>1</v>
      </c>
      <c r="E6" s="306"/>
      <c r="F6" s="306"/>
      <c r="G6" s="306"/>
      <c r="H6" s="307"/>
      <c r="I6" s="17">
        <v>2</v>
      </c>
      <c r="J6" s="18">
        <v>3</v>
      </c>
      <c r="K6" s="18">
        <v>4</v>
      </c>
      <c r="L6" s="19">
        <v>5</v>
      </c>
      <c r="M6" s="8"/>
      <c r="N6" s="20"/>
    </row>
    <row r="7" spans="1:14" ht="16.5" thickBot="1" x14ac:dyDescent="0.3">
      <c r="A7" s="1"/>
      <c r="B7" s="300"/>
      <c r="C7" s="10" t="s">
        <v>8</v>
      </c>
      <c r="D7" s="21">
        <v>400</v>
      </c>
      <c r="E7" s="22">
        <v>240</v>
      </c>
      <c r="F7" s="22">
        <v>160</v>
      </c>
      <c r="G7" s="23">
        <v>80</v>
      </c>
      <c r="H7" s="13">
        <v>60</v>
      </c>
      <c r="I7" s="22">
        <v>240</v>
      </c>
      <c r="J7" s="23">
        <v>80</v>
      </c>
      <c r="K7" s="23">
        <v>32</v>
      </c>
      <c r="L7" s="24">
        <v>4</v>
      </c>
      <c r="M7" s="25" t="s">
        <v>9</v>
      </c>
      <c r="N7" s="26">
        <f>N4/M45</f>
        <v>1564.1399354144241</v>
      </c>
    </row>
    <row r="8" spans="1:14" ht="21.75" thickTop="1" thickBot="1" x14ac:dyDescent="0.3">
      <c r="A8" s="1"/>
      <c r="B8" s="27"/>
      <c r="C8" s="195" t="s">
        <v>10</v>
      </c>
      <c r="D8" s="28">
        <v>1</v>
      </c>
      <c r="E8" s="28">
        <v>0.6</v>
      </c>
      <c r="F8" s="28">
        <v>0.4</v>
      </c>
      <c r="G8" s="29">
        <v>0.2</v>
      </c>
      <c r="H8" s="29">
        <v>0.15</v>
      </c>
      <c r="I8" s="28">
        <v>0.6</v>
      </c>
      <c r="J8" s="29">
        <v>0.2</v>
      </c>
      <c r="K8" s="29">
        <v>0.08</v>
      </c>
      <c r="L8" s="30">
        <v>0.01</v>
      </c>
      <c r="M8" s="31"/>
      <c r="N8" s="32"/>
    </row>
    <row r="9" spans="1:14" ht="16.5" thickTop="1" x14ac:dyDescent="0.25">
      <c r="A9" s="33"/>
      <c r="B9" s="296" t="s">
        <v>12</v>
      </c>
      <c r="C9" s="296"/>
      <c r="D9" s="46"/>
      <c r="E9" s="46"/>
      <c r="F9" s="46"/>
      <c r="G9" s="47"/>
      <c r="H9" s="47"/>
      <c r="I9" s="47"/>
      <c r="J9" s="47"/>
      <c r="K9" s="47"/>
      <c r="L9" s="48"/>
      <c r="M9" s="49"/>
      <c r="N9" s="38"/>
    </row>
    <row r="10" spans="1:14" ht="15.75" thickBot="1" x14ac:dyDescent="0.25">
      <c r="A10" s="1"/>
      <c r="B10" s="188" t="s">
        <v>81</v>
      </c>
      <c r="C10" s="188" t="s">
        <v>13</v>
      </c>
      <c r="D10" s="46"/>
      <c r="E10" s="46"/>
      <c r="F10" s="46"/>
      <c r="G10" s="50">
        <v>120</v>
      </c>
      <c r="H10" s="50"/>
      <c r="I10" s="50"/>
      <c r="J10" s="50"/>
      <c r="K10" s="47"/>
      <c r="L10" s="48"/>
      <c r="M10" s="49">
        <f>SUM(D10:L10)</f>
        <v>120</v>
      </c>
      <c r="N10" s="45">
        <f t="shared" ref="N10:N16" si="0">M10*$N$7</f>
        <v>187696.7922497309</v>
      </c>
    </row>
    <row r="11" spans="1:14" ht="15.75" x14ac:dyDescent="0.25">
      <c r="A11" s="33"/>
      <c r="B11" s="296" t="s">
        <v>14</v>
      </c>
      <c r="C11" s="296"/>
      <c r="D11" s="51"/>
      <c r="E11" s="51"/>
      <c r="F11" s="52"/>
      <c r="G11" s="52"/>
      <c r="H11" s="52"/>
      <c r="I11" s="52"/>
      <c r="J11" s="52"/>
      <c r="K11" s="52"/>
      <c r="L11" s="53"/>
      <c r="M11" s="54"/>
      <c r="N11" s="38"/>
    </row>
    <row r="12" spans="1:14" ht="15" x14ac:dyDescent="0.2">
      <c r="A12" s="1"/>
      <c r="B12" s="188" t="s">
        <v>79</v>
      </c>
      <c r="C12" s="188" t="s">
        <v>11</v>
      </c>
      <c r="D12" s="261">
        <f>600+500000/(2906172/1858)</f>
        <v>919.66449336102619</v>
      </c>
      <c r="E12" s="46"/>
      <c r="F12" s="46"/>
      <c r="G12" s="47"/>
      <c r="H12" s="47"/>
      <c r="I12" s="47"/>
      <c r="J12" s="47"/>
      <c r="K12" s="47"/>
      <c r="L12" s="48"/>
      <c r="M12" s="262">
        <f>SUM(D12:L12)</f>
        <v>919.66449336102619</v>
      </c>
      <c r="N12" s="38">
        <f>M12*$N$7</f>
        <v>1438483.9612486546</v>
      </c>
    </row>
    <row r="13" spans="1:14" ht="15.75" x14ac:dyDescent="0.25">
      <c r="A13" s="33"/>
      <c r="B13" s="296" t="s">
        <v>15</v>
      </c>
      <c r="C13" s="296"/>
      <c r="D13" s="46"/>
      <c r="E13" s="46"/>
      <c r="F13" s="46"/>
      <c r="G13" s="47"/>
      <c r="H13" s="47"/>
      <c r="I13" s="47"/>
      <c r="J13" s="47"/>
      <c r="K13" s="47"/>
      <c r="L13" s="48"/>
      <c r="M13" s="49"/>
      <c r="N13" s="38"/>
    </row>
    <row r="14" spans="1:14" ht="15" x14ac:dyDescent="0.2">
      <c r="A14" s="1"/>
      <c r="B14" s="188" t="s">
        <v>80</v>
      </c>
      <c r="C14" s="188" t="s">
        <v>13</v>
      </c>
      <c r="D14" s="46"/>
      <c r="E14" s="46">
        <v>360</v>
      </c>
      <c r="F14" s="46"/>
      <c r="G14" s="47"/>
      <c r="H14" s="47"/>
      <c r="I14" s="47"/>
      <c r="J14" s="47"/>
      <c r="K14" s="47"/>
      <c r="L14" s="48"/>
      <c r="M14" s="49">
        <f>SUM(D14:L14)</f>
        <v>360</v>
      </c>
      <c r="N14" s="38">
        <f t="shared" si="0"/>
        <v>563090.37674919271</v>
      </c>
    </row>
    <row r="15" spans="1:14" ht="15.75" x14ac:dyDescent="0.25">
      <c r="A15" s="1"/>
      <c r="B15" s="296" t="s">
        <v>16</v>
      </c>
      <c r="C15" s="296"/>
      <c r="D15" s="46"/>
      <c r="E15" s="46"/>
      <c r="F15" s="46"/>
      <c r="G15" s="47"/>
      <c r="H15" s="47"/>
      <c r="I15" s="47"/>
      <c r="J15" s="47"/>
      <c r="K15" s="47"/>
      <c r="L15" s="48"/>
      <c r="M15" s="59"/>
      <c r="N15" s="38"/>
    </row>
    <row r="16" spans="1:14" ht="15.75" thickBot="1" x14ac:dyDescent="0.25">
      <c r="A16" s="1"/>
      <c r="B16" s="188" t="s">
        <v>63</v>
      </c>
      <c r="C16" s="188" t="s">
        <v>11</v>
      </c>
      <c r="D16" s="55"/>
      <c r="E16" s="55"/>
      <c r="F16" s="55">
        <v>160</v>
      </c>
      <c r="G16" s="56"/>
      <c r="H16" s="56"/>
      <c r="I16" s="56"/>
      <c r="J16" s="56"/>
      <c r="K16" s="56"/>
      <c r="L16" s="42"/>
      <c r="M16" s="58">
        <f>SUM(D16:L16)</f>
        <v>160</v>
      </c>
      <c r="N16" s="45">
        <f t="shared" si="0"/>
        <v>250262.38966630786</v>
      </c>
    </row>
    <row r="17" spans="1:14" ht="15.75" x14ac:dyDescent="0.25">
      <c r="A17" s="1"/>
      <c r="B17" s="296" t="s">
        <v>17</v>
      </c>
      <c r="C17" s="296"/>
      <c r="D17" s="46"/>
      <c r="E17" s="46"/>
      <c r="F17" s="46"/>
      <c r="G17" s="47"/>
      <c r="H17" s="47"/>
      <c r="I17" s="47"/>
      <c r="J17" s="47"/>
      <c r="K17" s="47"/>
      <c r="L17" s="48"/>
      <c r="M17" s="59"/>
      <c r="N17" s="38"/>
    </row>
    <row r="18" spans="1:14" ht="15.75" thickBot="1" x14ac:dyDescent="0.25">
      <c r="A18" s="1"/>
      <c r="B18" s="188" t="s">
        <v>63</v>
      </c>
      <c r="C18" s="188" t="s">
        <v>13</v>
      </c>
      <c r="D18" s="55"/>
      <c r="E18" s="55"/>
      <c r="F18" s="55"/>
      <c r="G18" s="56"/>
      <c r="H18" s="56">
        <v>90</v>
      </c>
      <c r="I18" s="56"/>
      <c r="J18" s="56"/>
      <c r="K18" s="56"/>
      <c r="L18" s="42"/>
      <c r="M18" s="58">
        <f>SUM(D18:L18)</f>
        <v>90</v>
      </c>
      <c r="N18" s="38">
        <f t="shared" ref="N18" si="1">M18*$N$7</f>
        <v>140772.59418729818</v>
      </c>
    </row>
    <row r="19" spans="1:14" ht="23.25" x14ac:dyDescent="0.35">
      <c r="A19" s="1"/>
      <c r="B19" s="313" t="s">
        <v>0</v>
      </c>
      <c r="C19" s="196"/>
      <c r="D19" s="301" t="s">
        <v>18</v>
      </c>
      <c r="E19" s="302"/>
      <c r="F19" s="302"/>
      <c r="G19" s="302"/>
      <c r="H19" s="302"/>
      <c r="I19" s="302"/>
      <c r="J19" s="302"/>
      <c r="K19" s="302"/>
      <c r="L19" s="311"/>
      <c r="M19" s="60"/>
      <c r="N19" s="61"/>
    </row>
    <row r="20" spans="1:14" ht="20.25" x14ac:dyDescent="0.25">
      <c r="A20" s="1"/>
      <c r="B20" s="313"/>
      <c r="C20" s="62" t="s">
        <v>7</v>
      </c>
      <c r="D20" s="63"/>
      <c r="E20" s="64" t="s">
        <v>19</v>
      </c>
      <c r="F20" s="65" t="s">
        <v>20</v>
      </c>
      <c r="G20" s="65" t="s">
        <v>21</v>
      </c>
      <c r="H20" s="66" t="s">
        <v>22</v>
      </c>
      <c r="I20" s="67"/>
      <c r="J20" s="67"/>
      <c r="K20" s="65"/>
      <c r="L20" s="66"/>
      <c r="M20" s="68"/>
      <c r="N20" s="69"/>
    </row>
    <row r="21" spans="1:14" ht="21" thickBot="1" x14ac:dyDescent="0.3">
      <c r="A21" s="1"/>
      <c r="B21" s="313"/>
      <c r="C21" s="70" t="s">
        <v>10</v>
      </c>
      <c r="D21" s="71"/>
      <c r="E21" s="28">
        <v>0.34</v>
      </c>
      <c r="F21" s="29">
        <v>0.17</v>
      </c>
      <c r="G21" s="29">
        <v>0.04</v>
      </c>
      <c r="H21" s="30">
        <v>0.01</v>
      </c>
      <c r="I21" s="72"/>
      <c r="J21" s="72"/>
      <c r="K21" s="29"/>
      <c r="L21" s="30"/>
      <c r="M21" s="73"/>
      <c r="N21" s="74"/>
    </row>
    <row r="22" spans="1:14" ht="21.75" thickTop="1" thickBot="1" x14ac:dyDescent="0.3">
      <c r="A22" s="1"/>
      <c r="B22" s="314"/>
      <c r="C22" s="197" t="s">
        <v>8</v>
      </c>
      <c r="D22" s="71"/>
      <c r="E22" s="75">
        <v>136</v>
      </c>
      <c r="F22" s="76">
        <v>68</v>
      </c>
      <c r="G22" s="77">
        <v>16</v>
      </c>
      <c r="H22" s="77">
        <v>4</v>
      </c>
      <c r="I22" s="71"/>
      <c r="J22" s="28"/>
      <c r="K22" s="29"/>
      <c r="L22" s="29"/>
      <c r="M22" s="68"/>
      <c r="N22" s="69"/>
    </row>
    <row r="23" spans="1:14" ht="21" thickTop="1" x14ac:dyDescent="0.25">
      <c r="A23" s="33"/>
      <c r="B23" s="312" t="s">
        <v>23</v>
      </c>
      <c r="C23" s="312"/>
      <c r="D23" s="78"/>
      <c r="E23" s="78"/>
      <c r="F23" s="79"/>
      <c r="G23" s="79"/>
      <c r="H23" s="48"/>
      <c r="I23" s="80"/>
      <c r="J23" s="80"/>
      <c r="K23" s="79"/>
      <c r="L23" s="48"/>
      <c r="M23" s="81"/>
      <c r="N23" s="82"/>
    </row>
    <row r="24" spans="1:14" ht="15.75" thickBot="1" x14ac:dyDescent="0.25">
      <c r="A24" s="1"/>
      <c r="B24" s="188" t="s">
        <v>64</v>
      </c>
      <c r="C24" s="188"/>
      <c r="D24" s="39"/>
      <c r="E24" s="170">
        <v>204</v>
      </c>
      <c r="F24" s="40"/>
      <c r="G24" s="40"/>
      <c r="H24" s="43"/>
      <c r="I24" s="41"/>
      <c r="J24" s="41"/>
      <c r="K24" s="40"/>
      <c r="L24" s="43"/>
      <c r="M24" s="44">
        <f>SUM(D24:H24)</f>
        <v>204</v>
      </c>
      <c r="N24" s="83">
        <f>M24*$N$7</f>
        <v>319084.54682454251</v>
      </c>
    </row>
    <row r="25" spans="1:14" ht="16.5" x14ac:dyDescent="0.25">
      <c r="A25" s="33"/>
      <c r="B25" s="296" t="s">
        <v>24</v>
      </c>
      <c r="C25" s="296"/>
      <c r="D25" s="84"/>
      <c r="E25" s="84"/>
      <c r="F25" s="85"/>
      <c r="G25" s="86"/>
      <c r="H25" s="87"/>
      <c r="I25" s="88"/>
      <c r="J25" s="88"/>
      <c r="K25" s="86"/>
      <c r="L25" s="87"/>
      <c r="M25" s="89"/>
      <c r="N25" s="90"/>
    </row>
    <row r="26" spans="1:14" ht="15.75" thickBot="1" x14ac:dyDescent="0.25">
      <c r="A26" s="1"/>
      <c r="B26" s="188" t="s">
        <v>73</v>
      </c>
      <c r="C26" s="188"/>
      <c r="D26" s="55"/>
      <c r="E26" s="55"/>
      <c r="F26" s="56">
        <v>68</v>
      </c>
      <c r="G26" s="56"/>
      <c r="H26" s="42"/>
      <c r="I26" s="57"/>
      <c r="J26" s="57"/>
      <c r="K26" s="56"/>
      <c r="L26" s="42"/>
      <c r="M26" s="91">
        <f>SUM(D26:H26)</f>
        <v>68</v>
      </c>
      <c r="N26" s="83">
        <f t="shared" ref="N26:N44" si="2">M26*$N$7</f>
        <v>106361.51560818084</v>
      </c>
    </row>
    <row r="27" spans="1:14" ht="15.75" x14ac:dyDescent="0.25">
      <c r="A27" s="1"/>
      <c r="B27" s="296" t="s">
        <v>25</v>
      </c>
      <c r="C27" s="296"/>
      <c r="D27" s="84"/>
      <c r="E27" s="84"/>
      <c r="F27" s="85"/>
      <c r="G27" s="85"/>
      <c r="H27" s="87"/>
      <c r="I27" s="88"/>
      <c r="J27" s="88"/>
      <c r="K27" s="85"/>
      <c r="L27" s="87"/>
      <c r="M27" s="92"/>
      <c r="N27" s="90"/>
    </row>
    <row r="28" spans="1:14" ht="15.75" thickBot="1" x14ac:dyDescent="0.25">
      <c r="A28" s="1"/>
      <c r="B28" s="188" t="s">
        <v>74</v>
      </c>
      <c r="C28" s="188"/>
      <c r="D28" s="55"/>
      <c r="E28" s="55"/>
      <c r="F28" s="56">
        <v>68</v>
      </c>
      <c r="G28" s="56"/>
      <c r="H28" s="42"/>
      <c r="I28" s="57"/>
      <c r="J28" s="57"/>
      <c r="K28" s="56"/>
      <c r="L28" s="42"/>
      <c r="M28" s="58">
        <f>SUM(D28:H28)</f>
        <v>68</v>
      </c>
      <c r="N28" s="83">
        <f t="shared" si="2"/>
        <v>106361.51560818084</v>
      </c>
    </row>
    <row r="29" spans="1:14" ht="16.5" thickBot="1" x14ac:dyDescent="0.3">
      <c r="A29" s="1"/>
      <c r="B29" s="296" t="s">
        <v>26</v>
      </c>
      <c r="C29" s="296"/>
      <c r="D29" s="93"/>
      <c r="E29" s="93"/>
      <c r="F29" s="94"/>
      <c r="G29" s="94"/>
      <c r="H29" s="95"/>
      <c r="I29" s="96"/>
      <c r="J29" s="96"/>
      <c r="K29" s="94"/>
      <c r="L29" s="95"/>
      <c r="M29" s="98"/>
      <c r="N29" s="83"/>
    </row>
    <row r="30" spans="1:14" ht="15.75" thickBot="1" x14ac:dyDescent="0.25">
      <c r="A30" s="1"/>
      <c r="B30" s="188" t="s">
        <v>75</v>
      </c>
      <c r="C30" s="188"/>
      <c r="D30" s="55"/>
      <c r="E30" s="55"/>
      <c r="F30" s="56"/>
      <c r="G30" s="56"/>
      <c r="H30" s="42">
        <v>4</v>
      </c>
      <c r="I30" s="57"/>
      <c r="J30" s="57"/>
      <c r="K30" s="56"/>
      <c r="L30" s="42"/>
      <c r="M30" s="91">
        <f>SUM(D30:H30)</f>
        <v>4</v>
      </c>
      <c r="N30" s="83">
        <f t="shared" si="2"/>
        <v>6256.5597416576966</v>
      </c>
    </row>
    <row r="31" spans="1:14" ht="16.5" x14ac:dyDescent="0.25">
      <c r="A31" s="1"/>
      <c r="B31" s="296" t="s">
        <v>27</v>
      </c>
      <c r="C31" s="296"/>
      <c r="D31" s="93"/>
      <c r="E31" s="93"/>
      <c r="F31" s="99"/>
      <c r="G31" s="99"/>
      <c r="H31" s="95"/>
      <c r="I31" s="96"/>
      <c r="J31" s="96"/>
      <c r="K31" s="99"/>
      <c r="L31" s="95"/>
      <c r="M31" s="100"/>
      <c r="N31" s="90"/>
    </row>
    <row r="32" spans="1:14" ht="15.75" thickBot="1" x14ac:dyDescent="0.25">
      <c r="A32" s="1"/>
      <c r="B32" s="198" t="s">
        <v>102</v>
      </c>
      <c r="C32" s="188"/>
      <c r="D32" s="55"/>
      <c r="E32" s="55"/>
      <c r="F32" s="169">
        <v>68</v>
      </c>
      <c r="G32" s="56"/>
      <c r="H32" s="42"/>
      <c r="I32" s="57"/>
      <c r="J32" s="57"/>
      <c r="K32" s="56"/>
      <c r="L32" s="42"/>
      <c r="M32" s="58">
        <f>SUM(D32:H32)</f>
        <v>68</v>
      </c>
      <c r="N32" s="83">
        <f t="shared" si="2"/>
        <v>106361.51560818084</v>
      </c>
    </row>
    <row r="33" spans="1:14" ht="15.75" x14ac:dyDescent="0.25">
      <c r="A33" s="33"/>
      <c r="B33" s="296" t="s">
        <v>28</v>
      </c>
      <c r="C33" s="296"/>
      <c r="D33" s="46"/>
      <c r="E33" s="46"/>
      <c r="F33" s="47"/>
      <c r="G33" s="47"/>
      <c r="H33" s="48"/>
      <c r="I33" s="80"/>
      <c r="J33" s="80"/>
      <c r="K33" s="47"/>
      <c r="L33" s="48"/>
      <c r="M33" s="59"/>
      <c r="N33" s="90"/>
    </row>
    <row r="34" spans="1:14" ht="15.75" thickBot="1" x14ac:dyDescent="0.25">
      <c r="A34" s="1"/>
      <c r="B34" s="198" t="s">
        <v>102</v>
      </c>
      <c r="C34" s="188"/>
      <c r="D34" s="39"/>
      <c r="E34" s="39"/>
      <c r="F34" s="40"/>
      <c r="G34" s="40"/>
      <c r="H34" s="43">
        <v>4</v>
      </c>
      <c r="I34" s="41"/>
      <c r="J34" s="41"/>
      <c r="K34" s="40"/>
      <c r="L34" s="43"/>
      <c r="M34" s="44">
        <f>SUM(D34:H34)</f>
        <v>4</v>
      </c>
      <c r="N34" s="83">
        <f t="shared" si="2"/>
        <v>6256.5597416576966</v>
      </c>
    </row>
    <row r="35" spans="1:14" ht="15.75" x14ac:dyDescent="0.25">
      <c r="A35" s="33"/>
      <c r="B35" s="296" t="s">
        <v>29</v>
      </c>
      <c r="C35" s="296"/>
      <c r="D35" s="93"/>
      <c r="E35" s="93"/>
      <c r="F35" s="94"/>
      <c r="G35" s="94"/>
      <c r="H35" s="95"/>
      <c r="I35" s="96"/>
      <c r="J35" s="96"/>
      <c r="K35" s="94"/>
      <c r="L35" s="95"/>
      <c r="M35" s="100"/>
      <c r="N35" s="90"/>
    </row>
    <row r="36" spans="1:14" ht="15.75" thickBot="1" x14ac:dyDescent="0.25">
      <c r="A36" s="1"/>
      <c r="B36" s="198" t="s">
        <v>102</v>
      </c>
      <c r="C36" s="188"/>
      <c r="D36" s="34"/>
      <c r="E36" s="34"/>
      <c r="F36" s="35"/>
      <c r="G36" s="35">
        <v>16</v>
      </c>
      <c r="H36" s="36"/>
      <c r="I36" s="101"/>
      <c r="J36" s="101"/>
      <c r="K36" s="35"/>
      <c r="L36" s="36"/>
      <c r="M36" s="37">
        <f>SUM(D36:H36)</f>
        <v>16</v>
      </c>
      <c r="N36" s="102">
        <f t="shared" si="2"/>
        <v>25026.238966630786</v>
      </c>
    </row>
    <row r="37" spans="1:14" ht="15.75" x14ac:dyDescent="0.25">
      <c r="A37" s="1"/>
      <c r="B37" s="296" t="s">
        <v>32</v>
      </c>
      <c r="C37" s="296"/>
      <c r="D37" s="51"/>
      <c r="E37" s="51"/>
      <c r="F37" s="52"/>
      <c r="G37" s="52"/>
      <c r="H37" s="103"/>
      <c r="I37" s="104"/>
      <c r="J37" s="104"/>
      <c r="K37" s="52"/>
      <c r="L37" s="103"/>
      <c r="M37" s="105"/>
      <c r="N37" s="90"/>
    </row>
    <row r="38" spans="1:14" ht="15" x14ac:dyDescent="0.2">
      <c r="A38" s="1"/>
      <c r="B38" s="188" t="s">
        <v>102</v>
      </c>
      <c r="C38" s="188"/>
      <c r="D38" s="93"/>
      <c r="E38" s="93"/>
      <c r="F38" s="94"/>
      <c r="G38" s="94">
        <v>16</v>
      </c>
      <c r="H38" s="95"/>
      <c r="I38" s="96"/>
      <c r="J38" s="96"/>
      <c r="K38" s="94"/>
      <c r="L38" s="95"/>
      <c r="M38" s="97">
        <f>SUM(D38:H38)</f>
        <v>16</v>
      </c>
      <c r="N38" s="182">
        <f t="shared" si="2"/>
        <v>25026.238966630786</v>
      </c>
    </row>
    <row r="39" spans="1:14" ht="15.75" x14ac:dyDescent="0.25">
      <c r="A39" s="1"/>
      <c r="B39" s="265" t="s">
        <v>66</v>
      </c>
      <c r="C39" s="266"/>
      <c r="D39" s="34"/>
      <c r="E39" s="35"/>
      <c r="F39" s="35"/>
      <c r="G39" s="35"/>
      <c r="H39" s="35"/>
      <c r="I39" s="35"/>
      <c r="J39" s="35"/>
      <c r="K39" s="35"/>
      <c r="L39" s="35"/>
      <c r="M39" s="189"/>
      <c r="N39" s="190"/>
    </row>
    <row r="40" spans="1:14" ht="15" x14ac:dyDescent="0.2">
      <c r="A40" s="1"/>
      <c r="B40" s="188" t="s">
        <v>76</v>
      </c>
      <c r="C40" s="188" t="s">
        <v>30</v>
      </c>
      <c r="D40" s="35"/>
      <c r="E40" s="35"/>
      <c r="F40" s="35">
        <v>68</v>
      </c>
      <c r="G40" s="35"/>
      <c r="H40" s="35"/>
      <c r="I40" s="35"/>
      <c r="J40" s="35"/>
      <c r="K40" s="35"/>
      <c r="L40" s="35"/>
      <c r="M40" s="189">
        <f>SUM(D40:H40)</f>
        <v>68</v>
      </c>
      <c r="N40" s="190">
        <f>M40*$N$7</f>
        <v>106361.51560818084</v>
      </c>
    </row>
    <row r="41" spans="1:14" ht="15" x14ac:dyDescent="0.2">
      <c r="A41" s="1"/>
      <c r="B41" s="188" t="s">
        <v>76</v>
      </c>
      <c r="C41" s="188" t="s">
        <v>31</v>
      </c>
      <c r="D41" s="35"/>
      <c r="E41" s="35"/>
      <c r="F41" s="35"/>
      <c r="G41" s="35"/>
      <c r="H41" s="35">
        <v>4</v>
      </c>
      <c r="I41" s="35"/>
      <c r="J41" s="35"/>
      <c r="K41" s="35"/>
      <c r="L41" s="35"/>
      <c r="M41" s="189">
        <f>SUM(D41:H41)</f>
        <v>4</v>
      </c>
      <c r="N41" s="190">
        <f>M41*$N$7</f>
        <v>6256.5597416576966</v>
      </c>
    </row>
    <row r="42" spans="1:14" ht="15.75" x14ac:dyDescent="0.25">
      <c r="A42" s="1"/>
      <c r="B42" s="191" t="s">
        <v>33</v>
      </c>
      <c r="C42" s="188"/>
      <c r="D42" s="46"/>
      <c r="E42" s="46"/>
      <c r="F42" s="47"/>
      <c r="G42" s="47"/>
      <c r="H42" s="254"/>
      <c r="I42" s="80"/>
      <c r="J42" s="80"/>
      <c r="K42" s="47"/>
      <c r="L42" s="48"/>
      <c r="M42" s="49"/>
      <c r="N42" s="190"/>
    </row>
    <row r="43" spans="1:14" ht="15" x14ac:dyDescent="0.2">
      <c r="A43" s="1"/>
      <c r="B43" s="188" t="s">
        <v>77</v>
      </c>
      <c r="C43" s="188"/>
      <c r="D43" s="93"/>
      <c r="E43" s="93"/>
      <c r="F43" s="94"/>
      <c r="G43" s="94"/>
      <c r="H43" s="48">
        <v>4</v>
      </c>
      <c r="I43" s="96"/>
      <c r="J43" s="96"/>
      <c r="K43" s="94"/>
      <c r="L43" s="95"/>
      <c r="M43" s="97">
        <v>4</v>
      </c>
      <c r="N43" s="190">
        <f t="shared" ref="N43" si="3">M43*$N$7</f>
        <v>6256.5597416576966</v>
      </c>
    </row>
    <row r="44" spans="1:14" ht="15.75" thickBot="1" x14ac:dyDescent="0.25">
      <c r="A44" s="1"/>
      <c r="B44" s="198" t="s">
        <v>78</v>
      </c>
      <c r="C44" s="188"/>
      <c r="D44" s="39"/>
      <c r="E44" s="39"/>
      <c r="F44" s="40"/>
      <c r="G44" s="40"/>
      <c r="H44" s="43">
        <v>4</v>
      </c>
      <c r="I44" s="41"/>
      <c r="J44" s="41"/>
      <c r="K44" s="40"/>
      <c r="L44" s="43"/>
      <c r="M44" s="44">
        <f>SUM(D44:H44)</f>
        <v>4</v>
      </c>
      <c r="N44" s="83">
        <f t="shared" si="2"/>
        <v>6256.5597416576966</v>
      </c>
    </row>
    <row r="45" spans="1:14" ht="21" thickBot="1" x14ac:dyDescent="0.35">
      <c r="A45" s="1"/>
      <c r="C45" s="194"/>
      <c r="D45" s="1"/>
      <c r="E45" s="1"/>
      <c r="F45" s="1"/>
      <c r="G45" s="1"/>
      <c r="H45" s="1"/>
      <c r="I45" s="1"/>
      <c r="J45" s="1"/>
      <c r="K45" s="65"/>
      <c r="L45" s="66" t="s">
        <v>34</v>
      </c>
      <c r="M45" s="171">
        <f>SUM(M9:M44)</f>
        <v>2177.664493361026</v>
      </c>
      <c r="N45" s="106">
        <f>SUM(N9:N44)</f>
        <v>3406172</v>
      </c>
    </row>
    <row r="46" spans="1:14" ht="21" thickBot="1" x14ac:dyDescent="0.35">
      <c r="A46" s="1"/>
      <c r="B46" s="192"/>
      <c r="C46" s="193"/>
      <c r="D46" s="315"/>
      <c r="E46" s="315"/>
      <c r="F46" s="315"/>
      <c r="G46" s="315"/>
      <c r="H46" s="315"/>
      <c r="I46" s="315"/>
      <c r="J46" s="315"/>
      <c r="K46" s="315"/>
      <c r="L46" s="315"/>
      <c r="M46" s="316"/>
      <c r="N46" s="187"/>
    </row>
    <row r="47" spans="1:14" ht="17.25" customHeight="1" x14ac:dyDescent="0.25">
      <c r="A47" s="1"/>
      <c r="B47" s="183" t="s">
        <v>101</v>
      </c>
      <c r="C47" s="183"/>
      <c r="D47" s="184"/>
      <c r="E47" s="184"/>
      <c r="F47" s="184"/>
      <c r="G47" s="184"/>
      <c r="H47" s="184"/>
      <c r="I47" s="184"/>
      <c r="J47" s="184"/>
      <c r="K47" s="184"/>
      <c r="L47" s="184"/>
      <c r="M47" s="185"/>
      <c r="N47" s="186">
        <v>400000</v>
      </c>
    </row>
    <row r="48" spans="1:14" ht="33" customHeight="1" x14ac:dyDescent="0.2">
      <c r="A48" s="1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</row>
    <row r="49" spans="1:14" ht="36" thickBot="1" x14ac:dyDescent="0.25">
      <c r="B49" s="1"/>
      <c r="C49" s="175" t="s">
        <v>62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</row>
    <row r="50" spans="1:14" ht="36" x14ac:dyDescent="0.25">
      <c r="A50" s="1"/>
      <c r="B50" s="177" t="s">
        <v>0</v>
      </c>
      <c r="C50" s="108"/>
      <c r="D50" s="323" t="s">
        <v>35</v>
      </c>
      <c r="E50" s="323"/>
      <c r="F50" s="323"/>
      <c r="G50" s="324" t="s">
        <v>36</v>
      </c>
      <c r="H50" s="325"/>
      <c r="I50" s="109" t="s">
        <v>37</v>
      </c>
      <c r="J50" s="110" t="s">
        <v>38</v>
      </c>
      <c r="K50" s="109"/>
      <c r="L50" s="110"/>
      <c r="M50" s="326" t="s">
        <v>2</v>
      </c>
      <c r="N50" s="111" t="s">
        <v>3</v>
      </c>
    </row>
    <row r="51" spans="1:14" ht="18" customHeight="1" x14ac:dyDescent="0.25">
      <c r="A51" s="1"/>
      <c r="B51" s="178"/>
      <c r="C51" s="112" t="s">
        <v>39</v>
      </c>
      <c r="D51" s="113">
        <v>1</v>
      </c>
      <c r="E51" s="290">
        <v>0.75</v>
      </c>
      <c r="F51" s="291"/>
      <c r="G51" s="290">
        <v>0.38</v>
      </c>
      <c r="H51" s="291"/>
      <c r="I51" s="113">
        <v>0.13</v>
      </c>
      <c r="J51" s="113">
        <v>0.08</v>
      </c>
      <c r="K51" s="113"/>
      <c r="L51" s="113"/>
      <c r="M51" s="327"/>
      <c r="N51" s="114">
        <f>SUM(D74)</f>
        <v>1154580</v>
      </c>
    </row>
    <row r="52" spans="1:14" ht="20.25" x14ac:dyDescent="0.25">
      <c r="A52" s="1"/>
      <c r="B52" s="178"/>
      <c r="C52" s="115" t="s">
        <v>104</v>
      </c>
      <c r="D52" s="116">
        <v>1</v>
      </c>
      <c r="E52" s="317" t="s">
        <v>40</v>
      </c>
      <c r="F52" s="318"/>
      <c r="G52" s="319"/>
      <c r="H52" s="320"/>
      <c r="I52" s="116"/>
      <c r="J52" s="116"/>
      <c r="K52" s="116"/>
      <c r="L52" s="116"/>
      <c r="M52" s="117"/>
      <c r="N52" s="118"/>
    </row>
    <row r="53" spans="1:14" ht="18.75" customHeight="1" thickBot="1" x14ac:dyDescent="0.3">
      <c r="A53" s="1"/>
      <c r="B53" s="179"/>
      <c r="C53" s="119" t="s">
        <v>41</v>
      </c>
      <c r="D53" s="120">
        <v>24</v>
      </c>
      <c r="E53" s="321">
        <v>18</v>
      </c>
      <c r="F53" s="322"/>
      <c r="G53" s="321">
        <v>9</v>
      </c>
      <c r="H53" s="322"/>
      <c r="I53" s="120">
        <v>3</v>
      </c>
      <c r="J53" s="120">
        <v>2</v>
      </c>
      <c r="K53" s="120"/>
      <c r="L53" s="120"/>
      <c r="M53" s="121" t="s">
        <v>9</v>
      </c>
      <c r="N53" s="122">
        <f>SUM(N51/M66)</f>
        <v>1833.3942040492259</v>
      </c>
    </row>
    <row r="54" spans="1:14" ht="16.5" customHeight="1" x14ac:dyDescent="0.25">
      <c r="A54" s="1"/>
      <c r="B54" s="180" t="s">
        <v>42</v>
      </c>
      <c r="C54" s="181"/>
      <c r="D54" s="123"/>
      <c r="E54" s="288"/>
      <c r="F54" s="289"/>
      <c r="G54" s="288"/>
      <c r="H54" s="289"/>
      <c r="I54" s="123"/>
      <c r="J54" s="123"/>
      <c r="K54" s="123"/>
      <c r="L54" s="123"/>
      <c r="M54" s="124"/>
      <c r="N54" s="125"/>
    </row>
    <row r="55" spans="1:14" ht="15.75" x14ac:dyDescent="0.25">
      <c r="A55" s="1"/>
      <c r="B55" s="255" t="s">
        <v>71</v>
      </c>
      <c r="C55" s="126" t="s">
        <v>43</v>
      </c>
      <c r="D55" s="127"/>
      <c r="E55" s="277">
        <v>18</v>
      </c>
      <c r="F55" s="278"/>
      <c r="G55" s="279">
        <v>18</v>
      </c>
      <c r="H55" s="280"/>
      <c r="I55" s="127">
        <v>11.25</v>
      </c>
      <c r="J55" s="127">
        <v>5</v>
      </c>
      <c r="K55" s="127"/>
      <c r="L55" s="127"/>
      <c r="M55" s="128">
        <f t="shared" ref="M55:M59" si="4">SUM(C55:J55)</f>
        <v>52.25</v>
      </c>
      <c r="N55" s="129">
        <f>SUM(M55*$N$53)</f>
        <v>95794.847161572048</v>
      </c>
    </row>
    <row r="56" spans="1:14" ht="15.75" x14ac:dyDescent="0.25">
      <c r="A56" s="1"/>
      <c r="B56" s="256" t="s">
        <v>69</v>
      </c>
      <c r="C56" s="126" t="s">
        <v>44</v>
      </c>
      <c r="D56" s="127"/>
      <c r="E56" s="277">
        <v>18</v>
      </c>
      <c r="F56" s="278"/>
      <c r="G56" s="279">
        <v>27</v>
      </c>
      <c r="H56" s="280"/>
      <c r="I56" s="127">
        <v>11.25</v>
      </c>
      <c r="J56" s="127">
        <v>2.5</v>
      </c>
      <c r="K56" s="127"/>
      <c r="L56" s="127"/>
      <c r="M56" s="128">
        <f t="shared" si="4"/>
        <v>58.75</v>
      </c>
      <c r="N56" s="129">
        <f t="shared" ref="N56:N65" si="5">SUM(M56*$N$53)</f>
        <v>107711.90948789202</v>
      </c>
    </row>
    <row r="57" spans="1:14" ht="15.75" x14ac:dyDescent="0.25">
      <c r="A57" s="1"/>
      <c r="B57" s="256" t="s">
        <v>70</v>
      </c>
      <c r="C57" s="126" t="s">
        <v>43</v>
      </c>
      <c r="D57" s="127"/>
      <c r="E57" s="277">
        <v>18</v>
      </c>
      <c r="F57" s="278"/>
      <c r="G57" s="279">
        <v>27</v>
      </c>
      <c r="H57" s="280"/>
      <c r="I57" s="127">
        <v>15</v>
      </c>
      <c r="J57" s="127">
        <v>10</v>
      </c>
      <c r="K57" s="127"/>
      <c r="L57" s="127"/>
      <c r="M57" s="128">
        <f t="shared" si="4"/>
        <v>70</v>
      </c>
      <c r="N57" s="129">
        <f t="shared" si="5"/>
        <v>128337.59428344581</v>
      </c>
    </row>
    <row r="58" spans="1:14" ht="15.75" x14ac:dyDescent="0.25">
      <c r="A58" s="1"/>
      <c r="B58" s="257" t="s">
        <v>72</v>
      </c>
      <c r="C58" s="173" t="s">
        <v>43</v>
      </c>
      <c r="D58" s="174"/>
      <c r="E58" s="277">
        <v>18</v>
      </c>
      <c r="F58" s="278"/>
      <c r="G58" s="279">
        <v>9</v>
      </c>
      <c r="H58" s="280"/>
      <c r="I58" s="174"/>
      <c r="J58" s="174"/>
      <c r="K58" s="174"/>
      <c r="L58" s="174"/>
      <c r="M58" s="128">
        <f t="shared" si="4"/>
        <v>27</v>
      </c>
      <c r="N58" s="129">
        <f t="shared" si="5"/>
        <v>49501.6435093291</v>
      </c>
    </row>
    <row r="59" spans="1:14" ht="16.5" thickBot="1" x14ac:dyDescent="0.3">
      <c r="A59" s="1"/>
      <c r="B59" s="258" t="s">
        <v>82</v>
      </c>
      <c r="C59" s="130" t="s">
        <v>45</v>
      </c>
      <c r="D59" s="131"/>
      <c r="E59" s="271">
        <v>27</v>
      </c>
      <c r="F59" s="272"/>
      <c r="G59" s="292"/>
      <c r="H59" s="293"/>
      <c r="I59" s="131"/>
      <c r="J59" s="131"/>
      <c r="K59" s="131"/>
      <c r="L59" s="131"/>
      <c r="M59" s="132">
        <f t="shared" si="4"/>
        <v>27</v>
      </c>
      <c r="N59" s="133">
        <f t="shared" si="5"/>
        <v>49501.6435093291</v>
      </c>
    </row>
    <row r="60" spans="1:14" ht="15.75" x14ac:dyDescent="0.25">
      <c r="A60" s="1"/>
      <c r="B60" s="180" t="s">
        <v>46</v>
      </c>
      <c r="C60" s="181"/>
      <c r="D60" s="50"/>
      <c r="E60" s="294"/>
      <c r="F60" s="295"/>
      <c r="G60" s="275"/>
      <c r="H60" s="276"/>
      <c r="I60" s="50"/>
      <c r="J60" s="50"/>
      <c r="K60" s="50"/>
      <c r="L60" s="50"/>
      <c r="M60" s="134"/>
      <c r="N60" s="135"/>
    </row>
    <row r="61" spans="1:14" ht="15.75" x14ac:dyDescent="0.25">
      <c r="A61" s="1"/>
      <c r="B61" s="256" t="s">
        <v>68</v>
      </c>
      <c r="C61" s="126" t="s">
        <v>43</v>
      </c>
      <c r="D61" s="127">
        <v>24</v>
      </c>
      <c r="E61" s="277">
        <v>27</v>
      </c>
      <c r="F61" s="278"/>
      <c r="G61" s="279">
        <v>54</v>
      </c>
      <c r="H61" s="280"/>
      <c r="I61" s="127">
        <v>26.25</v>
      </c>
      <c r="J61" s="127">
        <v>17.5</v>
      </c>
      <c r="K61" s="127"/>
      <c r="L61" s="127"/>
      <c r="M61" s="128">
        <f>SUM(C61:J61)</f>
        <v>148.75</v>
      </c>
      <c r="N61" s="129">
        <f t="shared" si="5"/>
        <v>272717.38785232237</v>
      </c>
    </row>
    <row r="62" spans="1:14" ht="16.5" thickBot="1" x14ac:dyDescent="0.3">
      <c r="A62" s="1"/>
      <c r="B62" s="258" t="s">
        <v>67</v>
      </c>
      <c r="C62" s="130" t="s">
        <v>45</v>
      </c>
      <c r="D62" s="131">
        <v>36</v>
      </c>
      <c r="E62" s="271">
        <v>27</v>
      </c>
      <c r="F62" s="272"/>
      <c r="G62" s="273">
        <v>27</v>
      </c>
      <c r="H62" s="274"/>
      <c r="I62" s="131">
        <v>11.25</v>
      </c>
      <c r="J62" s="131">
        <v>5</v>
      </c>
      <c r="K62" s="131"/>
      <c r="L62" s="131"/>
      <c r="M62" s="132">
        <f>SUM(C62:J62)</f>
        <v>106.25</v>
      </c>
      <c r="N62" s="133">
        <f t="shared" si="5"/>
        <v>194798.13418023026</v>
      </c>
    </row>
    <row r="63" spans="1:14" ht="15.75" x14ac:dyDescent="0.25">
      <c r="A63" s="1"/>
      <c r="B63" s="180" t="s">
        <v>47</v>
      </c>
      <c r="C63" s="181"/>
      <c r="D63" s="50"/>
      <c r="E63" s="294"/>
      <c r="F63" s="295"/>
      <c r="G63" s="275"/>
      <c r="H63" s="276"/>
      <c r="I63" s="50"/>
      <c r="J63" s="50"/>
      <c r="K63" s="50"/>
      <c r="L63" s="50"/>
      <c r="M63" s="134"/>
      <c r="N63" s="135"/>
    </row>
    <row r="64" spans="1:14" ht="15.75" x14ac:dyDescent="0.25">
      <c r="A64" s="1"/>
      <c r="B64" s="256" t="s">
        <v>65</v>
      </c>
      <c r="C64" s="126" t="s">
        <v>43</v>
      </c>
      <c r="D64" s="127">
        <v>24</v>
      </c>
      <c r="E64" s="277"/>
      <c r="F64" s="278"/>
      <c r="G64" s="279">
        <v>27</v>
      </c>
      <c r="H64" s="280"/>
      <c r="I64" s="127">
        <v>11.25</v>
      </c>
      <c r="J64" s="127">
        <v>2.5</v>
      </c>
      <c r="K64" s="127"/>
      <c r="L64" s="127"/>
      <c r="M64" s="128">
        <f>SUM(C64:J64)</f>
        <v>64.75</v>
      </c>
      <c r="N64" s="129">
        <f t="shared" si="5"/>
        <v>118712.27471218738</v>
      </c>
    </row>
    <row r="65" spans="1:16" ht="16.5" thickBot="1" x14ac:dyDescent="0.3">
      <c r="A65" s="1"/>
      <c r="B65" s="256" t="s">
        <v>65</v>
      </c>
      <c r="C65" s="136" t="s">
        <v>45</v>
      </c>
      <c r="D65" s="137"/>
      <c r="E65" s="281">
        <v>40.5</v>
      </c>
      <c r="F65" s="282"/>
      <c r="G65" s="283">
        <v>27</v>
      </c>
      <c r="H65" s="284"/>
      <c r="I65" s="137">
        <v>7.5</v>
      </c>
      <c r="J65" s="137"/>
      <c r="K65" s="137"/>
      <c r="L65" s="137"/>
      <c r="M65" s="138">
        <f>SUM(C65:J65)</f>
        <v>75</v>
      </c>
      <c r="N65" s="135">
        <f t="shared" si="5"/>
        <v>137504.56530369195</v>
      </c>
    </row>
    <row r="66" spans="1:16" ht="21" thickBot="1" x14ac:dyDescent="0.35">
      <c r="A66" s="1"/>
      <c r="C66" s="139"/>
      <c r="D66" s="139"/>
      <c r="E66" s="139"/>
      <c r="F66" s="139"/>
      <c r="G66" s="140"/>
      <c r="H66" s="140"/>
      <c r="I66" s="140"/>
      <c r="J66" s="140"/>
      <c r="K66" s="140"/>
      <c r="L66" s="141" t="s">
        <v>48</v>
      </c>
      <c r="M66" s="142">
        <f>SUM(M54:M65)</f>
        <v>629.75</v>
      </c>
      <c r="N66" s="143">
        <f>SUM(N54:N65)</f>
        <v>1154580.0000000002</v>
      </c>
    </row>
    <row r="67" spans="1:16" ht="18" x14ac:dyDescent="0.25">
      <c r="A67" s="1"/>
      <c r="B67" s="139"/>
      <c r="C67" s="1"/>
      <c r="D67" s="1"/>
      <c r="E67" s="1"/>
      <c r="F67" s="1"/>
      <c r="G67" s="1"/>
      <c r="H67" s="1"/>
      <c r="I67" s="1"/>
      <c r="J67" s="1"/>
      <c r="K67" s="1"/>
      <c r="L67" s="285"/>
      <c r="M67" s="285"/>
      <c r="N67" s="285"/>
    </row>
    <row r="68" spans="1:16" ht="15.75" x14ac:dyDescent="0.25">
      <c r="A68" s="1"/>
      <c r="B68" s="1"/>
      <c r="C68" s="1"/>
      <c r="D68" s="1"/>
      <c r="E68" s="1"/>
      <c r="F68" s="145"/>
      <c r="G68" s="146"/>
      <c r="H68" s="146"/>
      <c r="I68" s="146"/>
      <c r="J68" s="146"/>
      <c r="K68" s="147"/>
      <c r="L68" s="1"/>
      <c r="M68" s="3"/>
      <c r="N68" s="144"/>
    </row>
    <row r="69" spans="1:16" ht="18" customHeight="1" x14ac:dyDescent="0.25">
      <c r="A69" s="1"/>
      <c r="B69" s="148" t="s">
        <v>49</v>
      </c>
      <c r="C69" s="149"/>
      <c r="D69" s="150">
        <v>6161200</v>
      </c>
      <c r="E69" s="286"/>
      <c r="F69" s="287"/>
      <c r="G69" s="287"/>
      <c r="H69" s="287"/>
      <c r="I69" s="287"/>
      <c r="J69" s="287"/>
      <c r="K69" s="287"/>
      <c r="L69" s="287"/>
      <c r="M69" s="287"/>
      <c r="N69" s="287"/>
      <c r="O69" s="287"/>
    </row>
    <row r="70" spans="1:16" ht="15.75" x14ac:dyDescent="0.25">
      <c r="A70" s="1"/>
      <c r="B70" s="201" t="s">
        <v>51</v>
      </c>
      <c r="C70" s="151"/>
      <c r="D70" s="151">
        <v>72000</v>
      </c>
      <c r="E70" s="4"/>
      <c r="P70" s="168"/>
    </row>
    <row r="71" spans="1:16" ht="15.75" x14ac:dyDescent="0.25">
      <c r="A71" s="1"/>
      <c r="B71" s="202" t="s">
        <v>85</v>
      </c>
      <c r="C71" s="203"/>
      <c r="D71" s="204">
        <v>150000</v>
      </c>
      <c r="E71" s="172"/>
      <c r="P71" s="168"/>
    </row>
    <row r="72" spans="1:16" ht="29.25" customHeight="1" thickBot="1" x14ac:dyDescent="0.3">
      <c r="A72" s="1"/>
      <c r="B72" s="205" t="s">
        <v>53</v>
      </c>
      <c r="C72" s="206"/>
      <c r="D72" s="207">
        <v>5939200</v>
      </c>
      <c r="E72" s="107"/>
    </row>
    <row r="73" spans="1:16" ht="18.75" thickBot="1" x14ac:dyDescent="0.3">
      <c r="A73" s="1"/>
      <c r="B73" s="209">
        <v>0.81</v>
      </c>
      <c r="C73" s="210" t="s">
        <v>54</v>
      </c>
      <c r="D73" s="211">
        <v>4810752</v>
      </c>
      <c r="E73" s="153"/>
      <c r="F73" s="269" t="s">
        <v>55</v>
      </c>
      <c r="G73" s="270"/>
      <c r="H73" s="270"/>
      <c r="I73" s="270"/>
      <c r="J73" s="270"/>
      <c r="K73" s="270"/>
      <c r="L73" s="270"/>
      <c r="M73" s="154">
        <f>SUM(D75)</f>
        <v>3656172</v>
      </c>
      <c r="N73" s="152"/>
    </row>
    <row r="74" spans="1:16" ht="16.5" thickBot="1" x14ac:dyDescent="0.3">
      <c r="A74" s="1"/>
      <c r="B74" s="212" t="s">
        <v>56</v>
      </c>
      <c r="C74" s="213">
        <v>0.24</v>
      </c>
      <c r="D74" s="214">
        <v>1154580</v>
      </c>
      <c r="E74" s="4"/>
      <c r="F74" s="267" t="s">
        <v>83</v>
      </c>
      <c r="G74" s="268"/>
      <c r="H74" s="268"/>
      <c r="I74" s="268"/>
      <c r="J74" s="268"/>
      <c r="K74" s="268"/>
      <c r="L74" s="268"/>
      <c r="M74" s="155">
        <v>-250000</v>
      </c>
      <c r="N74" s="152"/>
    </row>
    <row r="75" spans="1:16" ht="27.75" customHeight="1" thickBot="1" x14ac:dyDescent="0.65">
      <c r="A75" s="1"/>
      <c r="B75" s="215" t="s">
        <v>57</v>
      </c>
      <c r="C75" s="208">
        <v>0.76</v>
      </c>
      <c r="D75" s="216">
        <v>3656172</v>
      </c>
      <c r="E75" s="156" t="s">
        <v>58</v>
      </c>
      <c r="F75" s="157" t="s">
        <v>59</v>
      </c>
      <c r="G75" s="158"/>
      <c r="H75" s="158"/>
      <c r="I75" s="158"/>
      <c r="J75" s="158"/>
      <c r="K75" s="159"/>
      <c r="L75" s="160"/>
      <c r="M75" s="161">
        <f>SUM(M73:M74)</f>
        <v>3406172</v>
      </c>
      <c r="N75" s="152"/>
    </row>
    <row r="76" spans="1:16" ht="18.75" thickBot="1" x14ac:dyDescent="0.3">
      <c r="A76" s="1"/>
      <c r="B76" s="199">
        <v>0.19</v>
      </c>
      <c r="C76" s="200" t="s">
        <v>60</v>
      </c>
      <c r="D76" s="162">
        <v>1128448</v>
      </c>
      <c r="E76" s="153"/>
      <c r="F76" s="163"/>
      <c r="G76" s="164"/>
      <c r="H76" s="164"/>
      <c r="I76" s="164"/>
      <c r="J76" s="164"/>
      <c r="K76" s="165"/>
      <c r="L76" s="166"/>
      <c r="M76" s="167"/>
      <c r="N76" s="152"/>
    </row>
    <row r="78" spans="1:16" ht="15" x14ac:dyDescent="0.25">
      <c r="A78" s="224" t="s">
        <v>84</v>
      </c>
      <c r="B78" s="224" t="s">
        <v>50</v>
      </c>
    </row>
    <row r="79" spans="1:16" ht="15" x14ac:dyDescent="0.25">
      <c r="A79" s="224"/>
      <c r="B79" s="224"/>
    </row>
    <row r="81" spans="2:12" ht="15.75" x14ac:dyDescent="0.25">
      <c r="D81" s="4" t="s">
        <v>52</v>
      </c>
      <c r="E81" s="33"/>
      <c r="F81" s="33"/>
      <c r="G81" s="33"/>
      <c r="H81" s="33"/>
      <c r="I81" s="4"/>
      <c r="J81" s="217"/>
      <c r="K81" s="218"/>
      <c r="L81" s="219"/>
    </row>
    <row r="82" spans="2:12" ht="15.75" x14ac:dyDescent="0.25">
      <c r="D82" s="33" t="s">
        <v>86</v>
      </c>
      <c r="E82" s="33"/>
      <c r="F82" s="33"/>
      <c r="G82" s="33"/>
      <c r="H82" s="33"/>
      <c r="I82" s="4"/>
      <c r="J82" s="1"/>
      <c r="K82" s="3"/>
      <c r="L82" s="220"/>
    </row>
    <row r="83" spans="2:12" ht="15.75" x14ac:dyDescent="0.25">
      <c r="D83" s="33" t="s">
        <v>87</v>
      </c>
      <c r="E83" s="33"/>
      <c r="F83" s="33"/>
      <c r="G83" s="33"/>
      <c r="H83" s="33"/>
      <c r="I83" s="4"/>
      <c r="J83" s="1"/>
      <c r="K83" s="3"/>
      <c r="L83" s="152"/>
    </row>
    <row r="84" spans="2:12" ht="15.75" x14ac:dyDescent="0.25">
      <c r="D84" s="33" t="s">
        <v>88</v>
      </c>
      <c r="E84" s="33"/>
      <c r="F84" s="33"/>
      <c r="G84" s="33"/>
      <c r="H84" s="33"/>
      <c r="I84" s="4"/>
      <c r="J84" s="221"/>
      <c r="K84" s="222"/>
      <c r="L84" s="152"/>
    </row>
    <row r="85" spans="2:12" ht="15.75" x14ac:dyDescent="0.25">
      <c r="B85" s="225"/>
      <c r="C85" s="33"/>
      <c r="D85" s="33" t="s">
        <v>103</v>
      </c>
      <c r="F85" s="33"/>
      <c r="G85" s="33"/>
      <c r="H85" s="33"/>
      <c r="J85" s="221"/>
    </row>
    <row r="86" spans="2:12" ht="15.75" x14ac:dyDescent="0.25">
      <c r="D86" s="33"/>
      <c r="E86" s="223"/>
      <c r="F86" s="223"/>
      <c r="G86" s="223"/>
      <c r="H86" s="223"/>
      <c r="I86" s="33"/>
      <c r="J86" s="1"/>
    </row>
    <row r="87" spans="2:12" ht="12.75" customHeight="1" x14ac:dyDescent="0.2">
      <c r="K87" s="263" t="s">
        <v>114</v>
      </c>
    </row>
    <row r="88" spans="2:12" ht="12.75" customHeight="1" x14ac:dyDescent="0.2">
      <c r="K88" s="263"/>
    </row>
    <row r="89" spans="2:12" ht="12.75" customHeight="1" x14ac:dyDescent="0.2">
      <c r="K89" s="264" t="s">
        <v>115</v>
      </c>
      <c r="L89" s="264"/>
    </row>
    <row r="94" spans="2:12" ht="15.75" x14ac:dyDescent="0.2">
      <c r="K94" s="264" t="s">
        <v>116</v>
      </c>
      <c r="L94" s="264"/>
    </row>
  </sheetData>
  <mergeCells count="62">
    <mergeCell ref="E54:F54"/>
    <mergeCell ref="E63:F63"/>
    <mergeCell ref="E58:F58"/>
    <mergeCell ref="B31:C31"/>
    <mergeCell ref="B33:C33"/>
    <mergeCell ref="B35:C35"/>
    <mergeCell ref="B37:C37"/>
    <mergeCell ref="D46:M46"/>
    <mergeCell ref="E52:F52"/>
    <mergeCell ref="G52:H52"/>
    <mergeCell ref="E53:F53"/>
    <mergeCell ref="G53:H53"/>
    <mergeCell ref="D50:F50"/>
    <mergeCell ref="G50:H50"/>
    <mergeCell ref="M50:M51"/>
    <mergeCell ref="E51:F51"/>
    <mergeCell ref="D19:L19"/>
    <mergeCell ref="B23:C23"/>
    <mergeCell ref="B25:C25"/>
    <mergeCell ref="B27:C27"/>
    <mergeCell ref="B29:C29"/>
    <mergeCell ref="B19:B22"/>
    <mergeCell ref="B2:N2"/>
    <mergeCell ref="B3:B7"/>
    <mergeCell ref="D3:L3"/>
    <mergeCell ref="D4:H4"/>
    <mergeCell ref="I4:L4"/>
    <mergeCell ref="D6:H6"/>
    <mergeCell ref="B9:C9"/>
    <mergeCell ref="B11:C11"/>
    <mergeCell ref="B13:C13"/>
    <mergeCell ref="B15:C15"/>
    <mergeCell ref="B17:C17"/>
    <mergeCell ref="E61:F61"/>
    <mergeCell ref="G61:H61"/>
    <mergeCell ref="E55:F55"/>
    <mergeCell ref="G55:H55"/>
    <mergeCell ref="E56:F56"/>
    <mergeCell ref="G56:H56"/>
    <mergeCell ref="E57:F57"/>
    <mergeCell ref="G57:H57"/>
    <mergeCell ref="E59:F59"/>
    <mergeCell ref="G59:H59"/>
    <mergeCell ref="E60:F60"/>
    <mergeCell ref="G60:H60"/>
    <mergeCell ref="G58:H58"/>
    <mergeCell ref="K89:L89"/>
    <mergeCell ref="K94:L94"/>
    <mergeCell ref="B39:C39"/>
    <mergeCell ref="F74:L74"/>
    <mergeCell ref="F73:L73"/>
    <mergeCell ref="E62:F62"/>
    <mergeCell ref="G62:H62"/>
    <mergeCell ref="G63:H63"/>
    <mergeCell ref="E64:F64"/>
    <mergeCell ref="G64:H64"/>
    <mergeCell ref="E65:F65"/>
    <mergeCell ref="G65:H65"/>
    <mergeCell ref="L67:N67"/>
    <mergeCell ref="E69:O69"/>
    <mergeCell ref="G54:H54"/>
    <mergeCell ref="G51:H51"/>
  </mergeCells>
  <pageMargins left="0.7" right="0.7" top="0.75" bottom="0.75" header="0.3" footer="0.3"/>
  <pageSetup paperSize="8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838D8-E8D3-4A0D-8C68-3848D3E31E21}">
  <dimension ref="A1:E24"/>
  <sheetViews>
    <sheetView rightToLeft="1" workbookViewId="0">
      <selection activeCell="D16" sqref="D16"/>
    </sheetView>
  </sheetViews>
  <sheetFormatPr defaultRowHeight="14.25" x14ac:dyDescent="0.2"/>
  <cols>
    <col min="2" max="2" width="17.125" customWidth="1"/>
    <col min="3" max="3" width="15.875" customWidth="1"/>
    <col min="4" max="4" width="11.375" bestFit="1" customWidth="1"/>
    <col min="5" max="5" width="24.5" customWidth="1"/>
  </cols>
  <sheetData>
    <row r="1" spans="1:5" ht="18" x14ac:dyDescent="0.25">
      <c r="A1" s="328" t="s">
        <v>100</v>
      </c>
      <c r="B1" s="329"/>
      <c r="C1" s="329"/>
      <c r="D1" s="329"/>
      <c r="E1" s="329"/>
    </row>
    <row r="2" spans="1:5" ht="18" x14ac:dyDescent="0.25">
      <c r="A2" s="252"/>
      <c r="B2" s="253"/>
      <c r="C2" s="253"/>
      <c r="D2" s="253"/>
      <c r="E2" s="253"/>
    </row>
    <row r="3" spans="1:5" x14ac:dyDescent="0.2">
      <c r="A3" s="227" t="s">
        <v>89</v>
      </c>
      <c r="B3" s="227" t="s">
        <v>90</v>
      </c>
      <c r="C3" s="228"/>
      <c r="D3" s="229"/>
      <c r="E3" s="228"/>
    </row>
    <row r="4" spans="1:5" x14ac:dyDescent="0.2">
      <c r="A4" s="230" t="s">
        <v>46</v>
      </c>
      <c r="B4" s="230" t="s">
        <v>91</v>
      </c>
      <c r="C4" s="230" t="s">
        <v>92</v>
      </c>
      <c r="D4" s="231">
        <v>400</v>
      </c>
      <c r="E4" s="230" t="s">
        <v>93</v>
      </c>
    </row>
    <row r="5" spans="1:5" x14ac:dyDescent="0.2">
      <c r="C5" s="232" t="s">
        <v>94</v>
      </c>
      <c r="D5" s="233">
        <v>200</v>
      </c>
      <c r="E5" s="232" t="s">
        <v>95</v>
      </c>
    </row>
    <row r="6" spans="1:5" ht="15" x14ac:dyDescent="0.25">
      <c r="C6" s="234" t="s">
        <v>34</v>
      </c>
      <c r="D6" s="235">
        <v>600</v>
      </c>
      <c r="E6" s="230" t="s">
        <v>93</v>
      </c>
    </row>
    <row r="7" spans="1:5" x14ac:dyDescent="0.2">
      <c r="D7" s="226"/>
    </row>
    <row r="8" spans="1:5" x14ac:dyDescent="0.2">
      <c r="B8" s="230" t="s">
        <v>96</v>
      </c>
      <c r="D8" s="231" t="s">
        <v>97</v>
      </c>
    </row>
    <row r="9" spans="1:5" ht="15.75" x14ac:dyDescent="0.25">
      <c r="B9" s="33" t="s">
        <v>99</v>
      </c>
      <c r="C9" s="236"/>
      <c r="D9" s="226"/>
    </row>
    <row r="10" spans="1:5" x14ac:dyDescent="0.2">
      <c r="B10" s="230"/>
      <c r="C10" s="237"/>
      <c r="D10" s="226"/>
    </row>
    <row r="11" spans="1:5" x14ac:dyDescent="0.2">
      <c r="B11" s="237"/>
      <c r="C11" s="237"/>
      <c r="D11" s="237"/>
      <c r="E11" s="237"/>
    </row>
    <row r="12" spans="1:5" x14ac:dyDescent="0.2">
      <c r="A12" s="238" t="s">
        <v>98</v>
      </c>
      <c r="B12" s="330" t="s">
        <v>105</v>
      </c>
      <c r="C12" s="330"/>
      <c r="D12" s="330"/>
      <c r="E12" s="330"/>
    </row>
    <row r="13" spans="1:5" x14ac:dyDescent="0.2">
      <c r="A13" s="238"/>
      <c r="B13" s="241" t="s">
        <v>111</v>
      </c>
      <c r="C13" s="241"/>
      <c r="D13" s="259">
        <f>3406172-500000</f>
        <v>2906172</v>
      </c>
      <c r="E13" s="241" t="s">
        <v>106</v>
      </c>
    </row>
    <row r="14" spans="1:5" x14ac:dyDescent="0.2">
      <c r="A14" s="238"/>
      <c r="B14" s="241" t="s">
        <v>108</v>
      </c>
      <c r="C14" s="241"/>
      <c r="D14" s="259">
        <v>1858</v>
      </c>
      <c r="E14" s="241"/>
    </row>
    <row r="15" spans="1:5" x14ac:dyDescent="0.2">
      <c r="A15" s="238"/>
      <c r="B15" s="241" t="s">
        <v>109</v>
      </c>
      <c r="C15" s="241"/>
      <c r="D15" s="259">
        <f>D13/D14</f>
        <v>1564.1399354144241</v>
      </c>
      <c r="E15" s="241" t="s">
        <v>107</v>
      </c>
    </row>
    <row r="16" spans="1:5" x14ac:dyDescent="0.2">
      <c r="A16" s="239"/>
      <c r="B16" s="241" t="s">
        <v>110</v>
      </c>
      <c r="C16" s="238"/>
      <c r="D16" s="242">
        <f>500000/D15</f>
        <v>319.66449336102613</v>
      </c>
      <c r="E16" s="243" t="s">
        <v>95</v>
      </c>
    </row>
    <row r="17" spans="1:5" ht="15" x14ac:dyDescent="0.25">
      <c r="A17" s="238"/>
      <c r="B17" s="240"/>
      <c r="C17" s="244" t="s">
        <v>34</v>
      </c>
      <c r="D17" s="245">
        <f>SUM(D6,D16)</f>
        <v>919.66449336102619</v>
      </c>
      <c r="E17" s="246" t="s">
        <v>95</v>
      </c>
    </row>
    <row r="18" spans="1:5" x14ac:dyDescent="0.2">
      <c r="D18" s="226"/>
    </row>
    <row r="19" spans="1:5" x14ac:dyDescent="0.2">
      <c r="A19" s="230"/>
      <c r="B19" s="230" t="s">
        <v>113</v>
      </c>
      <c r="C19" s="230"/>
      <c r="D19" s="260">
        <f>600*(2906172/1858)+500000</f>
        <v>1438483.9612486544</v>
      </c>
      <c r="E19" s="230" t="s">
        <v>112</v>
      </c>
    </row>
    <row r="20" spans="1:5" x14ac:dyDescent="0.2">
      <c r="C20" s="230"/>
      <c r="D20" s="226"/>
      <c r="E20" s="230"/>
    </row>
    <row r="21" spans="1:5" x14ac:dyDescent="0.2">
      <c r="D21" s="226"/>
    </row>
    <row r="22" spans="1:5" ht="15" x14ac:dyDescent="0.25">
      <c r="C22" s="234"/>
      <c r="D22" s="247"/>
      <c r="E22" s="248"/>
    </row>
    <row r="23" spans="1:5" x14ac:dyDescent="0.2">
      <c r="A23" s="249"/>
      <c r="B23" s="249"/>
      <c r="C23" s="249"/>
      <c r="D23" s="250"/>
      <c r="E23" s="249"/>
    </row>
    <row r="24" spans="1:5" x14ac:dyDescent="0.2">
      <c r="A24" s="232"/>
      <c r="B24" s="232"/>
      <c r="C24" s="232"/>
      <c r="D24" s="251"/>
      <c r="E24" s="232"/>
    </row>
  </sheetData>
  <mergeCells count="2">
    <mergeCell ref="A1:E1"/>
    <mergeCell ref="B12:E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4953887E23A5F47B95227BBABF774FB" ma:contentTypeVersion="2" ma:contentTypeDescription="צור מסמך חדש." ma:contentTypeScope="" ma:versionID="7e7a471c8d5aeadf93569393a13fc14d">
  <xsd:schema xmlns:xsd="http://www.w3.org/2001/XMLSchema" xmlns:xs="http://www.w3.org/2001/XMLSchema" xmlns:p="http://schemas.microsoft.com/office/2006/metadata/properties" xmlns:ns1="http://schemas.microsoft.com/sharepoint/v3" xmlns:ns2="dd6699a1-9858-4bae-a4e4-db09dfcb2b2b" targetNamespace="http://schemas.microsoft.com/office/2006/metadata/properties" ma:root="true" ma:fieldsID="c3008766b9e9ba43cad0dc4fa450a134" ns1:_="" ns2:_="">
    <xsd:import namespace="http://schemas.microsoft.com/sharepoint/v3"/>
    <xsd:import namespace="dd6699a1-9858-4bae-a4e4-db09dfcb2b2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6699a1-9858-4bae-a4e4-db09dfcb2b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88F4C4-B1BF-4C2A-B67C-D2819F36BC8F}"/>
</file>

<file path=customXml/itemProps2.xml><?xml version="1.0" encoding="utf-8"?>
<ds:datastoreItem xmlns:ds="http://schemas.openxmlformats.org/officeDocument/2006/customXml" ds:itemID="{AC02DA1C-730E-4B66-9B0A-83B59A62DB00}"/>
</file>

<file path=customXml/itemProps3.xml><?xml version="1.0" encoding="utf-8"?>
<ds:datastoreItem xmlns:ds="http://schemas.openxmlformats.org/officeDocument/2006/customXml" ds:itemID="{D604FAFF-145E-4A2C-A7B4-79583DE36B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טבלת חלוקת הקצבות</vt:lpstr>
      <vt:lpstr>הסבר ניקוד מצינג</vt:lpstr>
      <vt:lpstr>'טבלת חלוקת הקצבות'!WPrint_Area_W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doron</cp:lastModifiedBy>
  <cp:lastPrinted>2019-02-12T10:37:51Z</cp:lastPrinted>
  <dcterms:created xsi:type="dcterms:W3CDTF">2017-02-08T07:47:34Z</dcterms:created>
  <dcterms:modified xsi:type="dcterms:W3CDTF">2019-04-08T11:27:50Z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0x01010004953887E23A5F47B95227BBABF774FB</vt:lpwstr>
  </property>
</Properties>
</file>